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živatel\Desktop\OBEC HNĚVČEVES\NABÍDKA\ROZPOČET\"/>
    </mc:Choice>
  </mc:AlternateContent>
  <bookViews>
    <workbookView xWindow="-120" yWindow="-120" windowWidth="29040" windowHeight="15840" activeTab="2"/>
  </bookViews>
  <sheets>
    <sheet name="Rekapitulace stavby" sheetId="1" r:id="rId1"/>
    <sheet name="D.1.4.UT - Zařízení pro v..." sheetId="2" r:id="rId2"/>
    <sheet name="Pokyny pro vyplnění" sheetId="3" r:id="rId3"/>
  </sheets>
  <definedNames>
    <definedName name="_xlnm._FilterDatabase" localSheetId="1" hidden="1">'D.1.4.UT - Zařízení pro v...'!$C$89:$K$243</definedName>
    <definedName name="_xlnm.Print_Titles" localSheetId="1">'D.1.4.UT - Zařízení pro v...'!$89:$89</definedName>
    <definedName name="_xlnm.Print_Titles" localSheetId="0">'Rekapitulace stavby'!$52:$52</definedName>
    <definedName name="_xlnm.Print_Area" localSheetId="1">'D.1.4.UT - Zařízení pro v...'!$C$4:$J$39,'D.1.4.UT - Zařízení pro v...'!$C$45:$J$71,'D.1.4.UT - Zařízení pro v...'!$C$77:$K$243</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2" l="1"/>
  <c r="J36" i="2"/>
  <c r="AY55" i="1" s="1"/>
  <c r="J35" i="2"/>
  <c r="AX55" i="1" s="1"/>
  <c r="BI243" i="2"/>
  <c r="BH243" i="2"/>
  <c r="BG243" i="2"/>
  <c r="BF243" i="2"/>
  <c r="T243" i="2"/>
  <c r="T241" i="2" s="1"/>
  <c r="R243" i="2"/>
  <c r="P243" i="2"/>
  <c r="BK243" i="2"/>
  <c r="J243" i="2"/>
  <c r="BE243" i="2" s="1"/>
  <c r="BI242" i="2"/>
  <c r="BH242" i="2"/>
  <c r="BG242" i="2"/>
  <c r="BF242" i="2"/>
  <c r="T242" i="2"/>
  <c r="R242" i="2"/>
  <c r="R241" i="2" s="1"/>
  <c r="P242" i="2"/>
  <c r="P241" i="2"/>
  <c r="BK242" i="2"/>
  <c r="J242" i="2"/>
  <c r="BE242" i="2" s="1"/>
  <c r="BI240" i="2"/>
  <c r="BH240" i="2"/>
  <c r="BG240" i="2"/>
  <c r="BF240" i="2"/>
  <c r="T240" i="2"/>
  <c r="T239" i="2"/>
  <c r="R240" i="2"/>
  <c r="R239" i="2" s="1"/>
  <c r="P240" i="2"/>
  <c r="P239" i="2"/>
  <c r="BK240" i="2"/>
  <c r="BK239" i="2" s="1"/>
  <c r="J239" i="2" s="1"/>
  <c r="J69" i="2" s="1"/>
  <c r="J240" i="2"/>
  <c r="BE240" i="2" s="1"/>
  <c r="BI237" i="2"/>
  <c r="BH237" i="2"/>
  <c r="BG237" i="2"/>
  <c r="BF237" i="2"/>
  <c r="T237" i="2"/>
  <c r="R237" i="2"/>
  <c r="P237" i="2"/>
  <c r="BK237" i="2"/>
  <c r="J237" i="2"/>
  <c r="BE237" i="2"/>
  <c r="BI235" i="2"/>
  <c r="BH235" i="2"/>
  <c r="BG235" i="2"/>
  <c r="BF235" i="2"/>
  <c r="T235" i="2"/>
  <c r="R235" i="2"/>
  <c r="P235" i="2"/>
  <c r="BK235" i="2"/>
  <c r="J235" i="2"/>
  <c r="BE235" i="2" s="1"/>
  <c r="BI233" i="2"/>
  <c r="BH233" i="2"/>
  <c r="BG233" i="2"/>
  <c r="BF233" i="2"/>
  <c r="T233" i="2"/>
  <c r="R233" i="2"/>
  <c r="P233" i="2"/>
  <c r="BK233" i="2"/>
  <c r="J233" i="2"/>
  <c r="BE233" i="2" s="1"/>
  <c r="BI231" i="2"/>
  <c r="BH231" i="2"/>
  <c r="BG231" i="2"/>
  <c r="BF231" i="2"/>
  <c r="T231" i="2"/>
  <c r="R231" i="2"/>
  <c r="P231" i="2"/>
  <c r="BK231" i="2"/>
  <c r="J231" i="2"/>
  <c r="BE231" i="2" s="1"/>
  <c r="BI229" i="2"/>
  <c r="BH229" i="2"/>
  <c r="BG229" i="2"/>
  <c r="BF229" i="2"/>
  <c r="T229" i="2"/>
  <c r="R229" i="2"/>
  <c r="P229" i="2"/>
  <c r="BK229" i="2"/>
  <c r="J229" i="2"/>
  <c r="BE229" i="2" s="1"/>
  <c r="BI228" i="2"/>
  <c r="BH228" i="2"/>
  <c r="BG228" i="2"/>
  <c r="BF228" i="2"/>
  <c r="T228" i="2"/>
  <c r="R228" i="2"/>
  <c r="P228" i="2"/>
  <c r="BK228" i="2"/>
  <c r="J228" i="2"/>
  <c r="BE228" i="2" s="1"/>
  <c r="BI227" i="2"/>
  <c r="BH227" i="2"/>
  <c r="BG227" i="2"/>
  <c r="BF227" i="2"/>
  <c r="T227" i="2"/>
  <c r="R227" i="2"/>
  <c r="P227" i="2"/>
  <c r="BK227" i="2"/>
  <c r="J227" i="2"/>
  <c r="BE227" i="2" s="1"/>
  <c r="BI226" i="2"/>
  <c r="BH226" i="2"/>
  <c r="BG226" i="2"/>
  <c r="BF226" i="2"/>
  <c r="T226" i="2"/>
  <c r="R226" i="2"/>
  <c r="P226" i="2"/>
  <c r="BK226" i="2"/>
  <c r="J226" i="2"/>
  <c r="BE226" i="2" s="1"/>
  <c r="BI225" i="2"/>
  <c r="BH225" i="2"/>
  <c r="BG225" i="2"/>
  <c r="BF225" i="2"/>
  <c r="T225" i="2"/>
  <c r="R225" i="2"/>
  <c r="P225" i="2"/>
  <c r="BK225" i="2"/>
  <c r="J225" i="2"/>
  <c r="BE225" i="2"/>
  <c r="BI224" i="2"/>
  <c r="BH224" i="2"/>
  <c r="BG224" i="2"/>
  <c r="BF224" i="2"/>
  <c r="T224" i="2"/>
  <c r="R224" i="2"/>
  <c r="P224" i="2"/>
  <c r="BK224" i="2"/>
  <c r="J224" i="2"/>
  <c r="BE224" i="2" s="1"/>
  <c r="BI223" i="2"/>
  <c r="BH223" i="2"/>
  <c r="BG223" i="2"/>
  <c r="BF223" i="2"/>
  <c r="T223" i="2"/>
  <c r="R223" i="2"/>
  <c r="P223" i="2"/>
  <c r="BK223" i="2"/>
  <c r="J223" i="2"/>
  <c r="BE223" i="2" s="1"/>
  <c r="BI222" i="2"/>
  <c r="BH222" i="2"/>
  <c r="BG222" i="2"/>
  <c r="BF222" i="2"/>
  <c r="T222" i="2"/>
  <c r="R222" i="2"/>
  <c r="R221" i="2" s="1"/>
  <c r="P222" i="2"/>
  <c r="BK222" i="2"/>
  <c r="J222" i="2"/>
  <c r="BE222" i="2" s="1"/>
  <c r="BI219" i="2"/>
  <c r="BH219" i="2"/>
  <c r="BG219" i="2"/>
  <c r="BF219" i="2"/>
  <c r="T219" i="2"/>
  <c r="R219" i="2"/>
  <c r="P219" i="2"/>
  <c r="BK219" i="2"/>
  <c r="J219" i="2"/>
  <c r="BE219" i="2" s="1"/>
  <c r="BI217" i="2"/>
  <c r="BH217" i="2"/>
  <c r="BG217" i="2"/>
  <c r="BF217" i="2"/>
  <c r="T217" i="2"/>
  <c r="R217" i="2"/>
  <c r="P217" i="2"/>
  <c r="BK217" i="2"/>
  <c r="J217" i="2"/>
  <c r="BE217" i="2" s="1"/>
  <c r="BI216" i="2"/>
  <c r="BH216" i="2"/>
  <c r="BG216" i="2"/>
  <c r="BF216" i="2"/>
  <c r="T216" i="2"/>
  <c r="R216" i="2"/>
  <c r="P216" i="2"/>
  <c r="BK216" i="2"/>
  <c r="J216" i="2"/>
  <c r="BE216" i="2" s="1"/>
  <c r="BI215" i="2"/>
  <c r="BH215" i="2"/>
  <c r="BG215" i="2"/>
  <c r="BF215" i="2"/>
  <c r="T215" i="2"/>
  <c r="R215" i="2"/>
  <c r="P215" i="2"/>
  <c r="BK215" i="2"/>
  <c r="J215" i="2"/>
  <c r="BE215" i="2" s="1"/>
  <c r="BI214" i="2"/>
  <c r="BH214" i="2"/>
  <c r="BG214" i="2"/>
  <c r="BF214" i="2"/>
  <c r="T214" i="2"/>
  <c r="R214" i="2"/>
  <c r="P214" i="2"/>
  <c r="BK214" i="2"/>
  <c r="J214" i="2"/>
  <c r="BE214" i="2" s="1"/>
  <c r="BI213" i="2"/>
  <c r="BH213" i="2"/>
  <c r="BG213" i="2"/>
  <c r="BF213" i="2"/>
  <c r="T213" i="2"/>
  <c r="R213" i="2"/>
  <c r="P213" i="2"/>
  <c r="BK213" i="2"/>
  <c r="J213" i="2"/>
  <c r="BE213" i="2" s="1"/>
  <c r="BI212" i="2"/>
  <c r="BH212" i="2"/>
  <c r="BG212" i="2"/>
  <c r="BF212" i="2"/>
  <c r="T212" i="2"/>
  <c r="R212" i="2"/>
  <c r="P212" i="2"/>
  <c r="BK212" i="2"/>
  <c r="J212" i="2"/>
  <c r="BE212" i="2" s="1"/>
  <c r="BI211" i="2"/>
  <c r="BH211" i="2"/>
  <c r="BG211" i="2"/>
  <c r="BF211" i="2"/>
  <c r="T211" i="2"/>
  <c r="R211" i="2"/>
  <c r="P211" i="2"/>
  <c r="BK211" i="2"/>
  <c r="J211" i="2"/>
  <c r="BE211" i="2"/>
  <c r="BI210" i="2"/>
  <c r="BH210" i="2"/>
  <c r="BG210" i="2"/>
  <c r="BF210" i="2"/>
  <c r="T210" i="2"/>
  <c r="R210" i="2"/>
  <c r="P210" i="2"/>
  <c r="BK210" i="2"/>
  <c r="J210" i="2"/>
  <c r="BE210" i="2" s="1"/>
  <c r="BI209" i="2"/>
  <c r="BH209" i="2"/>
  <c r="BG209" i="2"/>
  <c r="BF209" i="2"/>
  <c r="T209" i="2"/>
  <c r="R209" i="2"/>
  <c r="P209" i="2"/>
  <c r="BK209" i="2"/>
  <c r="J209" i="2"/>
  <c r="BE209" i="2" s="1"/>
  <c r="BI208" i="2"/>
  <c r="BH208" i="2"/>
  <c r="BG208" i="2"/>
  <c r="BF208" i="2"/>
  <c r="T208" i="2"/>
  <c r="R208" i="2"/>
  <c r="P208" i="2"/>
  <c r="BK208" i="2"/>
  <c r="J208" i="2"/>
  <c r="BE208" i="2" s="1"/>
  <c r="BI207" i="2"/>
  <c r="BH207" i="2"/>
  <c r="BG207" i="2"/>
  <c r="BF207" i="2"/>
  <c r="T207" i="2"/>
  <c r="R207" i="2"/>
  <c r="P207" i="2"/>
  <c r="BK207" i="2"/>
  <c r="J207" i="2"/>
  <c r="BE207" i="2" s="1"/>
  <c r="BI206" i="2"/>
  <c r="BH206" i="2"/>
  <c r="BG206" i="2"/>
  <c r="BF206" i="2"/>
  <c r="T206" i="2"/>
  <c r="R206" i="2"/>
  <c r="P206" i="2"/>
  <c r="BK206" i="2"/>
  <c r="J206" i="2"/>
  <c r="BE206" i="2" s="1"/>
  <c r="BI205" i="2"/>
  <c r="BH205" i="2"/>
  <c r="BG205" i="2"/>
  <c r="BF205" i="2"/>
  <c r="T205" i="2"/>
  <c r="R205" i="2"/>
  <c r="P205" i="2"/>
  <c r="BK205" i="2"/>
  <c r="J205" i="2"/>
  <c r="BE205" i="2"/>
  <c r="BI204" i="2"/>
  <c r="BH204" i="2"/>
  <c r="BG204" i="2"/>
  <c r="BF204" i="2"/>
  <c r="T204" i="2"/>
  <c r="R204" i="2"/>
  <c r="P204" i="2"/>
  <c r="BK204" i="2"/>
  <c r="J204" i="2"/>
  <c r="BE204" i="2" s="1"/>
  <c r="BI203" i="2"/>
  <c r="BH203" i="2"/>
  <c r="BG203" i="2"/>
  <c r="BF203" i="2"/>
  <c r="T203" i="2"/>
  <c r="R203" i="2"/>
  <c r="P203" i="2"/>
  <c r="BK203" i="2"/>
  <c r="J203" i="2"/>
  <c r="BE203" i="2" s="1"/>
  <c r="BI202" i="2"/>
  <c r="BH202" i="2"/>
  <c r="BG202" i="2"/>
  <c r="BF202" i="2"/>
  <c r="T202" i="2"/>
  <c r="R202" i="2"/>
  <c r="P202" i="2"/>
  <c r="BK202" i="2"/>
  <c r="J202" i="2"/>
  <c r="BE202" i="2" s="1"/>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T199" i="2"/>
  <c r="R199" i="2"/>
  <c r="P199" i="2"/>
  <c r="BK199" i="2"/>
  <c r="J199" i="2"/>
  <c r="BE199" i="2"/>
  <c r="BI198" i="2"/>
  <c r="BH198" i="2"/>
  <c r="BG198" i="2"/>
  <c r="BF198" i="2"/>
  <c r="T198" i="2"/>
  <c r="R198" i="2"/>
  <c r="P198" i="2"/>
  <c r="BK198" i="2"/>
  <c r="J198" i="2"/>
  <c r="BE198" i="2" s="1"/>
  <c r="BI196" i="2"/>
  <c r="BH196" i="2"/>
  <c r="BG196" i="2"/>
  <c r="BF196" i="2"/>
  <c r="T196" i="2"/>
  <c r="R196" i="2"/>
  <c r="P196" i="2"/>
  <c r="BK196" i="2"/>
  <c r="J196" i="2"/>
  <c r="BE196" i="2" s="1"/>
  <c r="BI194" i="2"/>
  <c r="BH194" i="2"/>
  <c r="BG194" i="2"/>
  <c r="BF194" i="2"/>
  <c r="T194" i="2"/>
  <c r="R194" i="2"/>
  <c r="P194" i="2"/>
  <c r="BK194" i="2"/>
  <c r="J194" i="2"/>
  <c r="BE194" i="2" s="1"/>
  <c r="BI193" i="2"/>
  <c r="BH193" i="2"/>
  <c r="BG193" i="2"/>
  <c r="BF193" i="2"/>
  <c r="T193" i="2"/>
  <c r="R193" i="2"/>
  <c r="P193" i="2"/>
  <c r="BK193" i="2"/>
  <c r="J193" i="2"/>
  <c r="BE193" i="2" s="1"/>
  <c r="BI192" i="2"/>
  <c r="BH192" i="2"/>
  <c r="BG192" i="2"/>
  <c r="BF192" i="2"/>
  <c r="T192" i="2"/>
  <c r="R192" i="2"/>
  <c r="P192" i="2"/>
  <c r="BK192" i="2"/>
  <c r="J192" i="2"/>
  <c r="BE192" i="2" s="1"/>
  <c r="BI191" i="2"/>
  <c r="BH191" i="2"/>
  <c r="BG191" i="2"/>
  <c r="BF191" i="2"/>
  <c r="T191" i="2"/>
  <c r="R191" i="2"/>
  <c r="P191" i="2"/>
  <c r="BK191" i="2"/>
  <c r="J191" i="2"/>
  <c r="BE191" i="2" s="1"/>
  <c r="BI190" i="2"/>
  <c r="BH190" i="2"/>
  <c r="BG190" i="2"/>
  <c r="BF190" i="2"/>
  <c r="T190" i="2"/>
  <c r="R190" i="2"/>
  <c r="P190" i="2"/>
  <c r="BK190" i="2"/>
  <c r="J190" i="2"/>
  <c r="BE190" i="2" s="1"/>
  <c r="BI189" i="2"/>
  <c r="BH189" i="2"/>
  <c r="BG189" i="2"/>
  <c r="BF189" i="2"/>
  <c r="T189" i="2"/>
  <c r="R189" i="2"/>
  <c r="P189" i="2"/>
  <c r="BK189" i="2"/>
  <c r="J189" i="2"/>
  <c r="BE189" i="2"/>
  <c r="BI188" i="2"/>
  <c r="BH188" i="2"/>
  <c r="BG188" i="2"/>
  <c r="BF188" i="2"/>
  <c r="T188" i="2"/>
  <c r="T186" i="2" s="1"/>
  <c r="R188" i="2"/>
  <c r="P188" i="2"/>
  <c r="BK188" i="2"/>
  <c r="J188" i="2"/>
  <c r="BE188" i="2" s="1"/>
  <c r="BI187" i="2"/>
  <c r="BH187" i="2"/>
  <c r="BG187" i="2"/>
  <c r="BF187" i="2"/>
  <c r="T187" i="2"/>
  <c r="R187" i="2"/>
  <c r="P187" i="2"/>
  <c r="P186" i="2" s="1"/>
  <c r="BK187" i="2"/>
  <c r="J187" i="2"/>
  <c r="BE187" i="2" s="1"/>
  <c r="BI184" i="2"/>
  <c r="BH184" i="2"/>
  <c r="BG184" i="2"/>
  <c r="BF184" i="2"/>
  <c r="T184" i="2"/>
  <c r="R184" i="2"/>
  <c r="P184" i="2"/>
  <c r="BK184" i="2"/>
  <c r="J184" i="2"/>
  <c r="BE184" i="2" s="1"/>
  <c r="BI182" i="2"/>
  <c r="BH182" i="2"/>
  <c r="BG182" i="2"/>
  <c r="BF182" i="2"/>
  <c r="T182" i="2"/>
  <c r="R182" i="2"/>
  <c r="P182" i="2"/>
  <c r="BK182" i="2"/>
  <c r="J182" i="2"/>
  <c r="BE182" i="2" s="1"/>
  <c r="BI181" i="2"/>
  <c r="BH181" i="2"/>
  <c r="BG181" i="2"/>
  <c r="BF181" i="2"/>
  <c r="T181" i="2"/>
  <c r="R181" i="2"/>
  <c r="P181" i="2"/>
  <c r="BK181" i="2"/>
  <c r="J181" i="2"/>
  <c r="BE181" i="2"/>
  <c r="BI180" i="2"/>
  <c r="BH180" i="2"/>
  <c r="BG180" i="2"/>
  <c r="BF180" i="2"/>
  <c r="T180" i="2"/>
  <c r="R180" i="2"/>
  <c r="P180" i="2"/>
  <c r="BK180" i="2"/>
  <c r="J180" i="2"/>
  <c r="BE180" i="2" s="1"/>
  <c r="BI179" i="2"/>
  <c r="BH179" i="2"/>
  <c r="BG179" i="2"/>
  <c r="BF179" i="2"/>
  <c r="T179" i="2"/>
  <c r="R179" i="2"/>
  <c r="P179" i="2"/>
  <c r="BK179" i="2"/>
  <c r="J179" i="2"/>
  <c r="BE179" i="2" s="1"/>
  <c r="BI178" i="2"/>
  <c r="BH178" i="2"/>
  <c r="BG178" i="2"/>
  <c r="BF178" i="2"/>
  <c r="T178" i="2"/>
  <c r="R178" i="2"/>
  <c r="P178" i="2"/>
  <c r="BK178" i="2"/>
  <c r="J178" i="2"/>
  <c r="BE178" i="2" s="1"/>
  <c r="BI177" i="2"/>
  <c r="BH177" i="2"/>
  <c r="BG177" i="2"/>
  <c r="BF177" i="2"/>
  <c r="T177" i="2"/>
  <c r="T173" i="2" s="1"/>
  <c r="R177" i="2"/>
  <c r="P177" i="2"/>
  <c r="BK177" i="2"/>
  <c r="J177" i="2"/>
  <c r="BE177" i="2"/>
  <c r="BI176" i="2"/>
  <c r="BH176" i="2"/>
  <c r="BG176" i="2"/>
  <c r="BF176" i="2"/>
  <c r="T176" i="2"/>
  <c r="R176" i="2"/>
  <c r="P176" i="2"/>
  <c r="BK176" i="2"/>
  <c r="J176" i="2"/>
  <c r="BE176" i="2" s="1"/>
  <c r="BI175" i="2"/>
  <c r="BH175" i="2"/>
  <c r="BG175" i="2"/>
  <c r="BF175" i="2"/>
  <c r="T175" i="2"/>
  <c r="R175" i="2"/>
  <c r="P175" i="2"/>
  <c r="BK175" i="2"/>
  <c r="J175" i="2"/>
  <c r="BE175" i="2" s="1"/>
  <c r="BI174" i="2"/>
  <c r="BH174" i="2"/>
  <c r="BG174" i="2"/>
  <c r="BF174" i="2"/>
  <c r="T174" i="2"/>
  <c r="R174" i="2"/>
  <c r="R173" i="2" s="1"/>
  <c r="P174" i="2"/>
  <c r="P173" i="2" s="1"/>
  <c r="BK174" i="2"/>
  <c r="J174" i="2"/>
  <c r="BE174" i="2" s="1"/>
  <c r="BI171" i="2"/>
  <c r="BH171" i="2"/>
  <c r="BG171" i="2"/>
  <c r="BF171" i="2"/>
  <c r="T171" i="2"/>
  <c r="R171" i="2"/>
  <c r="P171" i="2"/>
  <c r="BK171" i="2"/>
  <c r="J171" i="2"/>
  <c r="BE171" i="2" s="1"/>
  <c r="BI169" i="2"/>
  <c r="BH169" i="2"/>
  <c r="BG169" i="2"/>
  <c r="BF169" i="2"/>
  <c r="T169" i="2"/>
  <c r="R169" i="2"/>
  <c r="P169" i="2"/>
  <c r="BK169" i="2"/>
  <c r="J169" i="2"/>
  <c r="BE169" i="2" s="1"/>
  <c r="BI168" i="2"/>
  <c r="BH168" i="2"/>
  <c r="BG168" i="2"/>
  <c r="BF168" i="2"/>
  <c r="T168" i="2"/>
  <c r="R168" i="2"/>
  <c r="P168" i="2"/>
  <c r="BK168" i="2"/>
  <c r="J168" i="2"/>
  <c r="BE168" i="2" s="1"/>
  <c r="BI167" i="2"/>
  <c r="BH167" i="2"/>
  <c r="BG167" i="2"/>
  <c r="BF167" i="2"/>
  <c r="T167" i="2"/>
  <c r="R167" i="2"/>
  <c r="P167" i="2"/>
  <c r="BK167" i="2"/>
  <c r="J167" i="2"/>
  <c r="BE167" i="2" s="1"/>
  <c r="BI166" i="2"/>
  <c r="BH166" i="2"/>
  <c r="BG166" i="2"/>
  <c r="BF166" i="2"/>
  <c r="T166" i="2"/>
  <c r="R166" i="2"/>
  <c r="P166" i="2"/>
  <c r="BK166" i="2"/>
  <c r="J166" i="2"/>
  <c r="BE166" i="2" s="1"/>
  <c r="BI164" i="2"/>
  <c r="BH164" i="2"/>
  <c r="BG164" i="2"/>
  <c r="BF164" i="2"/>
  <c r="T164" i="2"/>
  <c r="R164" i="2"/>
  <c r="P164" i="2"/>
  <c r="BK164" i="2"/>
  <c r="J164" i="2"/>
  <c r="BE164" i="2" s="1"/>
  <c r="BI163" i="2"/>
  <c r="BH163" i="2"/>
  <c r="BG163" i="2"/>
  <c r="BF163" i="2"/>
  <c r="T163" i="2"/>
  <c r="R163" i="2"/>
  <c r="P163" i="2"/>
  <c r="BK163" i="2"/>
  <c r="J163" i="2"/>
  <c r="BE163" i="2" s="1"/>
  <c r="BI162" i="2"/>
  <c r="BH162" i="2"/>
  <c r="BG162" i="2"/>
  <c r="BF162" i="2"/>
  <c r="T162" i="2"/>
  <c r="R162" i="2"/>
  <c r="P162" i="2"/>
  <c r="BK162" i="2"/>
  <c r="J162" i="2"/>
  <c r="BE162" i="2" s="1"/>
  <c r="BI161" i="2"/>
  <c r="BH161" i="2"/>
  <c r="BG161" i="2"/>
  <c r="BF161" i="2"/>
  <c r="T161" i="2"/>
  <c r="R161" i="2"/>
  <c r="P161" i="2"/>
  <c r="BK161" i="2"/>
  <c r="J161" i="2"/>
  <c r="BE161" i="2" s="1"/>
  <c r="BI159" i="2"/>
  <c r="BH159" i="2"/>
  <c r="BG159" i="2"/>
  <c r="BF159" i="2"/>
  <c r="T159" i="2"/>
  <c r="R159" i="2"/>
  <c r="P159" i="2"/>
  <c r="BK159" i="2"/>
  <c r="J159" i="2"/>
  <c r="BE159" i="2" s="1"/>
  <c r="BI158" i="2"/>
  <c r="BH158" i="2"/>
  <c r="BG158" i="2"/>
  <c r="BF158" i="2"/>
  <c r="T158" i="2"/>
  <c r="R158" i="2"/>
  <c r="P158" i="2"/>
  <c r="BK158" i="2"/>
  <c r="J158" i="2"/>
  <c r="BE158" i="2" s="1"/>
  <c r="BI157" i="2"/>
  <c r="BH157" i="2"/>
  <c r="BG157" i="2"/>
  <c r="BF157" i="2"/>
  <c r="T157" i="2"/>
  <c r="R157" i="2"/>
  <c r="P157" i="2"/>
  <c r="BK157" i="2"/>
  <c r="J157" i="2"/>
  <c r="BE157" i="2" s="1"/>
  <c r="BI155" i="2"/>
  <c r="BH155" i="2"/>
  <c r="BG155" i="2"/>
  <c r="BF155" i="2"/>
  <c r="T155" i="2"/>
  <c r="R155" i="2"/>
  <c r="P155" i="2"/>
  <c r="BK155" i="2"/>
  <c r="J155" i="2"/>
  <c r="BE155" i="2" s="1"/>
  <c r="BI154" i="2"/>
  <c r="BH154" i="2"/>
  <c r="BG154" i="2"/>
  <c r="BF154" i="2"/>
  <c r="T154" i="2"/>
  <c r="T153" i="2"/>
  <c r="R154" i="2"/>
  <c r="P154" i="2"/>
  <c r="P153" i="2" s="1"/>
  <c r="BK154" i="2"/>
  <c r="J154" i="2"/>
  <c r="BE154" i="2" s="1"/>
  <c r="BI151" i="2"/>
  <c r="BH151" i="2"/>
  <c r="BG151" i="2"/>
  <c r="BF151" i="2"/>
  <c r="T151" i="2"/>
  <c r="R151" i="2"/>
  <c r="P151" i="2"/>
  <c r="BK151" i="2"/>
  <c r="J151" i="2"/>
  <c r="BE151" i="2"/>
  <c r="BI149" i="2"/>
  <c r="BH149" i="2"/>
  <c r="BG149" i="2"/>
  <c r="BF149" i="2"/>
  <c r="T149" i="2"/>
  <c r="R149" i="2"/>
  <c r="P149" i="2"/>
  <c r="BK149" i="2"/>
  <c r="J149" i="2"/>
  <c r="BE149" i="2" s="1"/>
  <c r="BI148" i="2"/>
  <c r="BH148" i="2"/>
  <c r="BG148" i="2"/>
  <c r="BF148" i="2"/>
  <c r="T148" i="2"/>
  <c r="R148" i="2"/>
  <c r="P148" i="2"/>
  <c r="BK148" i="2"/>
  <c r="J148" i="2"/>
  <c r="BE148" i="2" s="1"/>
  <c r="BI147" i="2"/>
  <c r="BH147" i="2"/>
  <c r="BG147" i="2"/>
  <c r="BF147" i="2"/>
  <c r="T147" i="2"/>
  <c r="R147" i="2"/>
  <c r="P147" i="2"/>
  <c r="BK147" i="2"/>
  <c r="J147" i="2"/>
  <c r="BE147" i="2" s="1"/>
  <c r="BI146" i="2"/>
  <c r="BH146" i="2"/>
  <c r="BG146" i="2"/>
  <c r="BF146" i="2"/>
  <c r="T146" i="2"/>
  <c r="R146" i="2"/>
  <c r="P146" i="2"/>
  <c r="BK146" i="2"/>
  <c r="J146" i="2"/>
  <c r="BE146" i="2" s="1"/>
  <c r="BI145" i="2"/>
  <c r="BH145" i="2"/>
  <c r="BG145" i="2"/>
  <c r="BF145" i="2"/>
  <c r="T145" i="2"/>
  <c r="R145" i="2"/>
  <c r="P145" i="2"/>
  <c r="BK145" i="2"/>
  <c r="J145" i="2"/>
  <c r="BE145" i="2"/>
  <c r="BI144" i="2"/>
  <c r="BH144" i="2"/>
  <c r="BG144" i="2"/>
  <c r="BF144" i="2"/>
  <c r="T144" i="2"/>
  <c r="R144" i="2"/>
  <c r="P144" i="2"/>
  <c r="BK144" i="2"/>
  <c r="J144" i="2"/>
  <c r="BE144" i="2"/>
  <c r="BI143" i="2"/>
  <c r="BH143" i="2"/>
  <c r="BG143" i="2"/>
  <c r="BF143" i="2"/>
  <c r="T143" i="2"/>
  <c r="R143" i="2"/>
  <c r="P143" i="2"/>
  <c r="BK143" i="2"/>
  <c r="J143" i="2"/>
  <c r="BE143" i="2" s="1"/>
  <c r="BI142" i="2"/>
  <c r="BH142" i="2"/>
  <c r="BG142" i="2"/>
  <c r="BF142" i="2"/>
  <c r="T142" i="2"/>
  <c r="R142" i="2"/>
  <c r="P142" i="2"/>
  <c r="BK142" i="2"/>
  <c r="J142" i="2"/>
  <c r="BE142" i="2" s="1"/>
  <c r="BI141" i="2"/>
  <c r="BH141" i="2"/>
  <c r="BG141" i="2"/>
  <c r="BF141" i="2"/>
  <c r="T141" i="2"/>
  <c r="R141" i="2"/>
  <c r="P141" i="2"/>
  <c r="BK141" i="2"/>
  <c r="J141" i="2"/>
  <c r="BE141" i="2"/>
  <c r="BI140" i="2"/>
  <c r="BH140" i="2"/>
  <c r="BG140" i="2"/>
  <c r="BF140" i="2"/>
  <c r="T140" i="2"/>
  <c r="R140" i="2"/>
  <c r="P140" i="2"/>
  <c r="BK140" i="2"/>
  <c r="J140" i="2"/>
  <c r="BE140" i="2" s="1"/>
  <c r="BI139" i="2"/>
  <c r="BH139" i="2"/>
  <c r="BG139" i="2"/>
  <c r="BF139" i="2"/>
  <c r="T139" i="2"/>
  <c r="R139" i="2"/>
  <c r="P139" i="2"/>
  <c r="BK139" i="2"/>
  <c r="J139" i="2"/>
  <c r="BE139" i="2" s="1"/>
  <c r="BI138" i="2"/>
  <c r="BH138" i="2"/>
  <c r="BG138" i="2"/>
  <c r="BF138" i="2"/>
  <c r="T138" i="2"/>
  <c r="R138" i="2"/>
  <c r="P138" i="2"/>
  <c r="BK138" i="2"/>
  <c r="J138" i="2"/>
  <c r="BE138" i="2" s="1"/>
  <c r="BI137" i="2"/>
  <c r="BH137" i="2"/>
  <c r="BG137" i="2"/>
  <c r="BF137" i="2"/>
  <c r="T137" i="2"/>
  <c r="R137" i="2"/>
  <c r="P137" i="2"/>
  <c r="BK137" i="2"/>
  <c r="J137" i="2"/>
  <c r="BE137" i="2" s="1"/>
  <c r="BI135" i="2"/>
  <c r="BH135" i="2"/>
  <c r="BG135" i="2"/>
  <c r="BF135" i="2"/>
  <c r="T135" i="2"/>
  <c r="R135" i="2"/>
  <c r="P135" i="2"/>
  <c r="BK135" i="2"/>
  <c r="J135" i="2"/>
  <c r="BE135" i="2" s="1"/>
  <c r="BI134" i="2"/>
  <c r="BH134" i="2"/>
  <c r="BG134" i="2"/>
  <c r="BF134" i="2"/>
  <c r="T134" i="2"/>
  <c r="R134" i="2"/>
  <c r="P134" i="2"/>
  <c r="BK134" i="2"/>
  <c r="J134" i="2"/>
  <c r="BE134" i="2" s="1"/>
  <c r="BI133" i="2"/>
  <c r="BH133" i="2"/>
  <c r="BG133" i="2"/>
  <c r="BF133" i="2"/>
  <c r="T133" i="2"/>
  <c r="R133" i="2"/>
  <c r="P133" i="2"/>
  <c r="BK133" i="2"/>
  <c r="J133" i="2"/>
  <c r="BE133" i="2" s="1"/>
  <c r="BI132" i="2"/>
  <c r="BH132" i="2"/>
  <c r="BG132" i="2"/>
  <c r="BF132" i="2"/>
  <c r="T132" i="2"/>
  <c r="T131" i="2"/>
  <c r="R132" i="2"/>
  <c r="R131" i="2"/>
  <c r="P132" i="2"/>
  <c r="P131" i="2" s="1"/>
  <c r="BK132" i="2"/>
  <c r="J132" i="2"/>
  <c r="BE132" i="2" s="1"/>
  <c r="BI129" i="2"/>
  <c r="BH129" i="2"/>
  <c r="BG129" i="2"/>
  <c r="BF129" i="2"/>
  <c r="T129" i="2"/>
  <c r="T128" i="2" s="1"/>
  <c r="R129" i="2"/>
  <c r="R128" i="2"/>
  <c r="P129" i="2"/>
  <c r="P128" i="2"/>
  <c r="BK129" i="2"/>
  <c r="BK128" i="2"/>
  <c r="J128" i="2" s="1"/>
  <c r="J63" i="2" s="1"/>
  <c r="J129" i="2"/>
  <c r="BE129" i="2" s="1"/>
  <c r="BI126" i="2"/>
  <c r="BH126" i="2"/>
  <c r="BG126" i="2"/>
  <c r="BF126" i="2"/>
  <c r="T126" i="2"/>
  <c r="R126" i="2"/>
  <c r="P126" i="2"/>
  <c r="BK126" i="2"/>
  <c r="J126" i="2"/>
  <c r="BE126" i="2" s="1"/>
  <c r="BI124" i="2"/>
  <c r="BH124" i="2"/>
  <c r="BG124" i="2"/>
  <c r="BF124" i="2"/>
  <c r="T124" i="2"/>
  <c r="R124" i="2"/>
  <c r="P124" i="2"/>
  <c r="BK124" i="2"/>
  <c r="J124" i="2"/>
  <c r="BE124" i="2"/>
  <c r="BI122" i="2"/>
  <c r="BH122" i="2"/>
  <c r="BG122" i="2"/>
  <c r="BF122" i="2"/>
  <c r="T122" i="2"/>
  <c r="R122" i="2"/>
  <c r="P122" i="2"/>
  <c r="BK122" i="2"/>
  <c r="J122" i="2"/>
  <c r="BE122" i="2" s="1"/>
  <c r="BI120" i="2"/>
  <c r="BH120" i="2"/>
  <c r="BG120" i="2"/>
  <c r="BF120" i="2"/>
  <c r="T120" i="2"/>
  <c r="R120" i="2"/>
  <c r="P120" i="2"/>
  <c r="BK120" i="2"/>
  <c r="J120" i="2"/>
  <c r="BE120" i="2" s="1"/>
  <c r="BI118" i="2"/>
  <c r="BH118" i="2"/>
  <c r="BG118" i="2"/>
  <c r="BF118" i="2"/>
  <c r="T118" i="2"/>
  <c r="R118" i="2"/>
  <c r="P118" i="2"/>
  <c r="BK118" i="2"/>
  <c r="J118" i="2"/>
  <c r="BE118" i="2" s="1"/>
  <c r="BI117" i="2"/>
  <c r="BH117" i="2"/>
  <c r="BG117" i="2"/>
  <c r="BF117" i="2"/>
  <c r="T117" i="2"/>
  <c r="R117" i="2"/>
  <c r="P117" i="2"/>
  <c r="BK117" i="2"/>
  <c r="J117" i="2"/>
  <c r="BE117" i="2" s="1"/>
  <c r="BI116" i="2"/>
  <c r="BH116" i="2"/>
  <c r="BG116" i="2"/>
  <c r="BF116" i="2"/>
  <c r="T116" i="2"/>
  <c r="T112" i="2" s="1"/>
  <c r="R116" i="2"/>
  <c r="P116" i="2"/>
  <c r="BK116" i="2"/>
  <c r="J116" i="2"/>
  <c r="BE116" i="2" s="1"/>
  <c r="BI115" i="2"/>
  <c r="BH115" i="2"/>
  <c r="BG115" i="2"/>
  <c r="BF115" i="2"/>
  <c r="T115" i="2"/>
  <c r="R115" i="2"/>
  <c r="P115" i="2"/>
  <c r="BK115" i="2"/>
  <c r="J115" i="2"/>
  <c r="BE115" i="2"/>
  <c r="BI114" i="2"/>
  <c r="BH114" i="2"/>
  <c r="BG114" i="2"/>
  <c r="BF114" i="2"/>
  <c r="T114" i="2"/>
  <c r="R114" i="2"/>
  <c r="P114" i="2"/>
  <c r="BK114" i="2"/>
  <c r="J114" i="2"/>
  <c r="BE114" i="2" s="1"/>
  <c r="BI113" i="2"/>
  <c r="BH113" i="2"/>
  <c r="BG113" i="2"/>
  <c r="BF113" i="2"/>
  <c r="T113" i="2"/>
  <c r="R113" i="2"/>
  <c r="P113" i="2"/>
  <c r="P112" i="2"/>
  <c r="BK113" i="2"/>
  <c r="J113" i="2"/>
  <c r="BE113" i="2" s="1"/>
  <c r="BI110" i="2"/>
  <c r="BH110" i="2"/>
  <c r="BG110" i="2"/>
  <c r="BF110" i="2"/>
  <c r="T110" i="2"/>
  <c r="R110" i="2"/>
  <c r="P110" i="2"/>
  <c r="BK110" i="2"/>
  <c r="J110" i="2"/>
  <c r="BE110" i="2" s="1"/>
  <c r="BI108" i="2"/>
  <c r="BH108" i="2"/>
  <c r="BG108" i="2"/>
  <c r="BF108" i="2"/>
  <c r="T108" i="2"/>
  <c r="R108" i="2"/>
  <c r="P108" i="2"/>
  <c r="BK108" i="2"/>
  <c r="J108" i="2"/>
  <c r="BE108" i="2" s="1"/>
  <c r="BI106" i="2"/>
  <c r="BH106" i="2"/>
  <c r="BG106" i="2"/>
  <c r="BF106" i="2"/>
  <c r="T106" i="2"/>
  <c r="R106" i="2"/>
  <c r="P106" i="2"/>
  <c r="BK106" i="2"/>
  <c r="J106" i="2"/>
  <c r="BE106" i="2" s="1"/>
  <c r="BI104" i="2"/>
  <c r="BH104" i="2"/>
  <c r="BG104" i="2"/>
  <c r="BF104" i="2"/>
  <c r="T104" i="2"/>
  <c r="R104" i="2"/>
  <c r="P104" i="2"/>
  <c r="BK104" i="2"/>
  <c r="J104" i="2"/>
  <c r="BE104" i="2" s="1"/>
  <c r="BI102" i="2"/>
  <c r="BH102" i="2"/>
  <c r="BG102" i="2"/>
  <c r="BF102" i="2"/>
  <c r="T102" i="2"/>
  <c r="R102" i="2"/>
  <c r="P102" i="2"/>
  <c r="BK102" i="2"/>
  <c r="J102" i="2"/>
  <c r="BE102" i="2" s="1"/>
  <c r="BI101" i="2"/>
  <c r="BH101" i="2"/>
  <c r="BG101" i="2"/>
  <c r="BF101" i="2"/>
  <c r="T101" i="2"/>
  <c r="R101" i="2"/>
  <c r="P101" i="2"/>
  <c r="BK101" i="2"/>
  <c r="J101" i="2"/>
  <c r="BE101" i="2" s="1"/>
  <c r="BI100" i="2"/>
  <c r="BH100" i="2"/>
  <c r="BG100" i="2"/>
  <c r="BF100" i="2"/>
  <c r="T100" i="2"/>
  <c r="R100" i="2"/>
  <c r="P100" i="2"/>
  <c r="BK100" i="2"/>
  <c r="J100" i="2"/>
  <c r="BE100" i="2" s="1"/>
  <c r="BI99" i="2"/>
  <c r="BH99" i="2"/>
  <c r="BG99" i="2"/>
  <c r="BF99" i="2"/>
  <c r="T99" i="2"/>
  <c r="R99" i="2"/>
  <c r="P99" i="2"/>
  <c r="BK99" i="2"/>
  <c r="J99" i="2"/>
  <c r="BE99" i="2" s="1"/>
  <c r="BI98" i="2"/>
  <c r="BH98" i="2"/>
  <c r="BG98" i="2"/>
  <c r="BF98" i="2"/>
  <c r="T98" i="2"/>
  <c r="R98" i="2"/>
  <c r="P98" i="2"/>
  <c r="BK98" i="2"/>
  <c r="J98" i="2"/>
  <c r="BE98" i="2" s="1"/>
  <c r="BI97" i="2"/>
  <c r="BH97" i="2"/>
  <c r="BG97" i="2"/>
  <c r="BF97" i="2"/>
  <c r="T97" i="2"/>
  <c r="R97" i="2"/>
  <c r="P97" i="2"/>
  <c r="BK97" i="2"/>
  <c r="J97" i="2"/>
  <c r="BE97" i="2" s="1"/>
  <c r="BI96" i="2"/>
  <c r="BH96" i="2"/>
  <c r="BG96" i="2"/>
  <c r="BF96" i="2"/>
  <c r="T96" i="2"/>
  <c r="R96" i="2"/>
  <c r="P96" i="2"/>
  <c r="BK96" i="2"/>
  <c r="J96" i="2"/>
  <c r="BE96" i="2"/>
  <c r="BI95" i="2"/>
  <c r="BH95" i="2"/>
  <c r="BG95" i="2"/>
  <c r="BF95" i="2"/>
  <c r="T95" i="2"/>
  <c r="R95" i="2"/>
  <c r="P95" i="2"/>
  <c r="BK95" i="2"/>
  <c r="J95" i="2"/>
  <c r="BE95" i="2"/>
  <c r="BI94" i="2"/>
  <c r="BH94" i="2"/>
  <c r="BG94" i="2"/>
  <c r="BF94" i="2"/>
  <c r="T94" i="2"/>
  <c r="R94" i="2"/>
  <c r="P94" i="2"/>
  <c r="BK94" i="2"/>
  <c r="J94" i="2"/>
  <c r="BE94" i="2" s="1"/>
  <c r="BI93" i="2"/>
  <c r="BH93" i="2"/>
  <c r="BG93" i="2"/>
  <c r="BF93" i="2"/>
  <c r="T93" i="2"/>
  <c r="T92" i="2" s="1"/>
  <c r="R93" i="2"/>
  <c r="R92" i="2" s="1"/>
  <c r="P93" i="2"/>
  <c r="P92" i="2" s="1"/>
  <c r="BK93" i="2"/>
  <c r="J93" i="2"/>
  <c r="BE93" i="2" s="1"/>
  <c r="J87" i="2"/>
  <c r="J86" i="2"/>
  <c r="F86" i="2"/>
  <c r="F84" i="2"/>
  <c r="E82" i="2"/>
  <c r="J55" i="2"/>
  <c r="J54" i="2"/>
  <c r="F54" i="2"/>
  <c r="F52" i="2"/>
  <c r="E50" i="2"/>
  <c r="J18" i="2"/>
  <c r="E18" i="2"/>
  <c r="F87" i="2" s="1"/>
  <c r="J17" i="2"/>
  <c r="J12" i="2"/>
  <c r="J84" i="2" s="1"/>
  <c r="E7" i="2"/>
  <c r="E48" i="2" s="1"/>
  <c r="E80" i="2"/>
  <c r="AS54" i="1"/>
  <c r="L50" i="1"/>
  <c r="AM50" i="1"/>
  <c r="AM49" i="1"/>
  <c r="L49" i="1"/>
  <c r="AM47" i="1"/>
  <c r="L47" i="1"/>
  <c r="L45" i="1"/>
  <c r="L44" i="1"/>
  <c r="P221" i="2" l="1"/>
  <c r="P91" i="2" s="1"/>
  <c r="P90" i="2" s="1"/>
  <c r="AU55" i="1" s="1"/>
  <c r="AU54" i="1" s="1"/>
  <c r="R153" i="2"/>
  <c r="T221" i="2"/>
  <c r="R112" i="2"/>
  <c r="R186" i="2"/>
  <c r="F55" i="2"/>
  <c r="J52" i="2"/>
  <c r="BK241" i="2"/>
  <c r="J241" i="2" s="1"/>
  <c r="J70" i="2" s="1"/>
  <c r="BK221" i="2"/>
  <c r="J221" i="2" s="1"/>
  <c r="J68" i="2" s="1"/>
  <c r="BK186" i="2"/>
  <c r="J186" i="2" s="1"/>
  <c r="J67" i="2" s="1"/>
  <c r="BK173" i="2"/>
  <c r="J173" i="2" s="1"/>
  <c r="J66" i="2" s="1"/>
  <c r="BK153" i="2"/>
  <c r="J153" i="2" s="1"/>
  <c r="J65" i="2" s="1"/>
  <c r="BK131" i="2"/>
  <c r="J131" i="2" s="1"/>
  <c r="J64" i="2" s="1"/>
  <c r="F34" i="2"/>
  <c r="BA55" i="1" s="1"/>
  <c r="BA54" i="1" s="1"/>
  <c r="AW54" i="1" s="1"/>
  <c r="AK30" i="1" s="1"/>
  <c r="F36" i="2"/>
  <c r="BC55" i="1" s="1"/>
  <c r="BC54" i="1" s="1"/>
  <c r="AY54" i="1" s="1"/>
  <c r="BK112" i="2"/>
  <c r="J112" i="2" s="1"/>
  <c r="J62" i="2" s="1"/>
  <c r="BK92" i="2"/>
  <c r="J92" i="2" s="1"/>
  <c r="J61" i="2" s="1"/>
  <c r="F37" i="2"/>
  <c r="BD55" i="1" s="1"/>
  <c r="BD54" i="1" s="1"/>
  <c r="W33" i="1" s="1"/>
  <c r="F35" i="2"/>
  <c r="BB55" i="1" s="1"/>
  <c r="BB54" i="1" s="1"/>
  <c r="AX54" i="1" s="1"/>
  <c r="T91" i="2"/>
  <c r="T90" i="2" s="1"/>
  <c r="F33" i="2"/>
  <c r="AZ55" i="1" s="1"/>
  <c r="AZ54" i="1" s="1"/>
  <c r="J33" i="2"/>
  <c r="AV55" i="1" s="1"/>
  <c r="R91" i="2"/>
  <c r="R90" i="2" s="1"/>
  <c r="J34" i="2"/>
  <c r="AW55" i="1" s="1"/>
  <c r="W30" i="1" l="1"/>
  <c r="W32" i="1"/>
  <c r="BK91" i="2"/>
  <c r="BK90" i="2" s="1"/>
  <c r="J90" i="2" s="1"/>
  <c r="W31" i="1"/>
  <c r="AT55" i="1"/>
  <c r="W29" i="1"/>
  <c r="AV54" i="1"/>
  <c r="J91" i="2" l="1"/>
  <c r="J60" i="2" s="1"/>
  <c r="J59" i="2"/>
  <c r="J30" i="2"/>
  <c r="AT54" i="1"/>
  <c r="AK29" i="1"/>
  <c r="AG55" i="1" l="1"/>
  <c r="J39" i="2"/>
  <c r="AN55" i="1" l="1"/>
  <c r="AG54" i="1"/>
  <c r="AN54" i="1" l="1"/>
  <c r="AK26" i="1"/>
  <c r="AK35" i="1" s="1"/>
</calcChain>
</file>

<file path=xl/sharedStrings.xml><?xml version="1.0" encoding="utf-8"?>
<sst xmlns="http://schemas.openxmlformats.org/spreadsheetml/2006/main" count="2597" uniqueCount="801">
  <si>
    <t>Export Komplet</t>
  </si>
  <si>
    <t>VZ</t>
  </si>
  <si>
    <t>2.0</t>
  </si>
  <si>
    <t/>
  </si>
  <si>
    <t>False</t>
  </si>
  <si>
    <t>{581ed8e8-4c86-42c5-b049-ced4aab489ca}</t>
  </si>
  <si>
    <t>&gt;&gt;  skryté sloupce  &lt;&lt;</t>
  </si>
  <si>
    <t>0,01</t>
  </si>
  <si>
    <t>21</t>
  </si>
  <si>
    <t>15</t>
  </si>
  <si>
    <t>REKAPITULACE STAVBY</t>
  </si>
  <si>
    <t>v ---  níže se nacházejí doplnkové a pomocné údaje k sestavám  --- v</t>
  </si>
  <si>
    <t>0,001</t>
  </si>
  <si>
    <t>Kód:</t>
  </si>
  <si>
    <t>2018-020</t>
  </si>
  <si>
    <t>Stavba:</t>
  </si>
  <si>
    <t>Komunitní centrum Hněvčeves</t>
  </si>
  <si>
    <t>KSO:</t>
  </si>
  <si>
    <t>CC-CZ:</t>
  </si>
  <si>
    <t>Místo:</t>
  </si>
  <si>
    <t>Hněvčeves</t>
  </si>
  <si>
    <t>Datum:</t>
  </si>
  <si>
    <t>Zadavatel:</t>
  </si>
  <si>
    <t>IČ:</t>
  </si>
  <si>
    <t>00268771</t>
  </si>
  <si>
    <t>Obec Hněvčeves</t>
  </si>
  <si>
    <t>DIČ:</t>
  </si>
  <si>
    <t>Zhotovitel:</t>
  </si>
  <si>
    <t>Projektant:</t>
  </si>
  <si>
    <t>05466512</t>
  </si>
  <si>
    <t>Martin Suchomel</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</si>
  <si>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</si>
  <si>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</si>
  <si>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</si>
  <si>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</si>
  <si>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</si>
  <si>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</si>
  <si>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</si>
  <si>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</si>
  <si>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</si>
  <si>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</si>
  <si>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</si>
  <si>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</si>
  <si>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</si>
  <si>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</si>
  <si>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</si>
  <si>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</si>
  <si>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</si>
  <si>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</si>
  <si>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</si>
  <si>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</si>
  <si>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</si>
  <si>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</si>
  <si>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</si>
  <si>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</si>
  <si>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</si>
  <si>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</si>
  <si>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</si>
  <si>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</si>
  <si>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</si>
  <si>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</si>
  <si>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</si>
  <si>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</si>
  <si>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</si>
  <si>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</si>
  <si>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</si>
  <si>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</si>
  <si>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</si>
  <si>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</si>
  <si>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</si>
  <si>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</si>
  <si>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</si>
  <si>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</si>
  <si>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</si>
  <si>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D.1.4.UT</t>
  </si>
  <si>
    <t>Zařízení pro vytápění staveb</t>
  </si>
  <si>
    <t>STA</t>
  </si>
  <si>
    <t>1</t>
  </si>
  <si>
    <t>{924b1bc1-df3e-44b4-ad1a-07a50ae3f56a}</t>
  </si>
  <si>
    <t>2</t>
  </si>
  <si>
    <t>KRYCÍ LIST SOUPISU PRACÍ</t>
  </si>
  <si>
    <t>Objekt:</t>
  </si>
  <si>
    <t>D.1.4.UT - Zařízení pro vytápění staveb</t>
  </si>
  <si>
    <t>REKAPITULACE ČLENĚNÍ SOUPISU PRACÍ</t>
  </si>
  <si>
    <t>Kód dílu - Popis</t>
  </si>
  <si>
    <t>Cena celkem [CZK]</t>
  </si>
  <si>
    <t>-1</t>
  </si>
  <si>
    <t>PSV - Práce a dodávky PSV</t>
  </si>
  <si>
    <t xml:space="preserve">    713 - Izolace tepelné</t>
  </si>
  <si>
    <t xml:space="preserve">    723 - Zdravotechnika - vnitřní plynovod</t>
  </si>
  <si>
    <t xml:space="preserve">    727 - Zdravotechnika - požární ochrana</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</si>
  <si>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</si>
  <si>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</si>
  <si>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</si>
  <si>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</si>
  <si>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</si>
  <si>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</si>
  <si>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</si>
  <si>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</si>
  <si>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</si>
  <si>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</si>
  <si>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</si>
  <si>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</si>
  <si>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</si>
  <si>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</si>
  <si>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</si>
  <si>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</si>
  <si>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</si>
  <si>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</si>
  <si>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</si>
  <si>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</si>
  <si>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</si>
  <si>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</si>
  <si>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</si>
  <si>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713</t>
  </si>
  <si>
    <t>Izolace tepelné</t>
  </si>
  <si>
    <t>159</t>
  </si>
  <si>
    <t>M</t>
  </si>
  <si>
    <t>283771050</t>
  </si>
  <si>
    <t>izolace tepelná potrubí z pěnového polyetylenu 18 x 13 mm</t>
  </si>
  <si>
    <t>m</t>
  </si>
  <si>
    <t>CS ÚRS 2018 01</t>
  </si>
  <si>
    <t>8</t>
  </si>
  <si>
    <t>4</t>
  </si>
  <si>
    <t>-1269131064</t>
  </si>
  <si>
    <t>160</t>
  </si>
  <si>
    <t>283770450</t>
  </si>
  <si>
    <t>izolace tepelná potrubí z pěnového polyetylenu 22 x 20 mm</t>
  </si>
  <si>
    <t>1858815232</t>
  </si>
  <si>
    <t>161</t>
  </si>
  <si>
    <t>283771300</t>
  </si>
  <si>
    <t>spona na izolace tepelné z pěnového polyetylenu</t>
  </si>
  <si>
    <t>kus</t>
  </si>
  <si>
    <t>-895192267</t>
  </si>
  <si>
    <t>162</t>
  </si>
  <si>
    <t>283771350</t>
  </si>
  <si>
    <t>páska samolepící na izolace tepelné z pěnového polyetylenu po 20 m</t>
  </si>
  <si>
    <t>948143006</t>
  </si>
  <si>
    <t>10</t>
  </si>
  <si>
    <t>K</t>
  </si>
  <si>
    <t>631545090</t>
  </si>
  <si>
    <t>pouzdro izolační potrubní s jednostrannou Al fólií max. 250/100 °C 18/20 mm</t>
  </si>
  <si>
    <t>1793323628</t>
  </si>
  <si>
    <t>5</t>
  </si>
  <si>
    <t>631545100</t>
  </si>
  <si>
    <t>pouzdro izolační potrubní s jednostrannou Al fólií max. 250/100 °C 22/20mm</t>
  </si>
  <si>
    <t>-660119276</t>
  </si>
  <si>
    <t>6</t>
  </si>
  <si>
    <t>631545120</t>
  </si>
  <si>
    <t>pouzdro izolační potrubní s jednostrannou Al fólií max. 250/100 °C 28/30 mm</t>
  </si>
  <si>
    <t>-562402945</t>
  </si>
  <si>
    <t>631545340</t>
  </si>
  <si>
    <t>pouzdro izolační potrubní s jednostrannou Al fólií max. 250/100 °C 42/30 mm</t>
  </si>
  <si>
    <t>-1484523180</t>
  </si>
  <si>
    <t>9</t>
  </si>
  <si>
    <t>631545750</t>
  </si>
  <si>
    <t>pouzdro izolační potrubní s jednostrannou Al fólií max. 250/100 °C 60/40 mm</t>
  </si>
  <si>
    <t>2068275987</t>
  </si>
  <si>
    <t>11</t>
  </si>
  <si>
    <t>713463211</t>
  </si>
  <si>
    <t>Montáž izolace tepelné potrubí a ohybů tvarovkami nebo deskami potrubními pouzdry s povrchovou úpravou hliníkovou fólií (izolační materiál ve specifikaci) přelepenými samolepící hliníkovou páskou potrubí D do 50 mm jednovrstvá</t>
  </si>
  <si>
    <t>-811562967</t>
  </si>
  <si>
    <t>PSC</t>
  </si>
  <si>
    <t xml:space="preserve">Poznámka k souboru cen:_x000D_
1. Ceny -1121 až -1173 slouží pro skladebné ocenění oprav tepelných izolací potrubí skružemi_x000D_
 připevněnými na tmel v části C01 Opravy a údržba tepelných izolací._x000D_
2. Cenami -1121 až -1173 lze oceňovat izolace skružemi o obvodu izolace do 1 570 mm včetně (tj. do_x000D_
 vnějšího průměru skruže 500 mm). Izolace většího obvodu lze oceňovat cenami souboru cen 713 36-112_x000D_
 Montáž izolace tepelné těles ploch tvarových v části A 03._x000D_
3. Množství měrných jednotek u položek 713 46-3111 až -3411 se určuje podle článku 3521 Všeobecných_x000D_
 podmínek části A04 tohoto katalogu._x000D_
</t>
  </si>
  <si>
    <t>12</t>
  </si>
  <si>
    <t>713463212</t>
  </si>
  <si>
    <t>Montáž izolace tepelné potrubí a ohybů tvarovkami nebo deskami potrubními pouzdry s povrchovou úpravou hliníkovou fólií (izolační materiál ve specifikaci) přelepenými samolepící hliníkovou páskou potrubí D přes 50 do 100 mm jednovrstvá</t>
  </si>
  <si>
    <t>1019420789</t>
  </si>
  <si>
    <t>163</t>
  </si>
  <si>
    <t>713463411</t>
  </si>
  <si>
    <t>Montáž izolace tepelné potrubí a ohybů tvarovkami nebo deskami potrubními pouzdry návlekovými izolačními hadicemi potrubí a ohybů</t>
  </si>
  <si>
    <t>1916364972</t>
  </si>
  <si>
    <t>95</t>
  </si>
  <si>
    <t>998713102</t>
  </si>
  <si>
    <t>Přesun hmot pro izolace tepelné stanovený z hmotnosti přesunovaného materiálu vodorovná dopravní vzdálenost do 50 m v objektech výšky přes 6 m do 12 m</t>
  </si>
  <si>
    <t>t</t>
  </si>
  <si>
    <t>457996436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</si>
  <si>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</si>
  <si>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96</t>
  </si>
  <si>
    <t>998713193</t>
  </si>
  <si>
    <t>Přesun hmot pro izolace tepelné stanovený z hmotnosti přesunovaného materiálu Příplatek k cenám za zvětšený přesun přes vymezenou největší dopravní vzdálenost do 500 m</t>
  </si>
  <si>
    <t>347289877</t>
  </si>
  <si>
    <t xml:space="preserve">Poznámka k souboru cen:_x000D_
1. Ceny pro přesun hmot stanovený z hmotnosti přesunovaného materiálu se používají tehdy, pokud je_x000D_
 možné určit hmotnost za celý stavební díl. Do této hmotnosti se započítává i hmotnost materiálů_x000D_
 oceňovaných ve specifikaci._x000D_
2. Pokud nelze jednoznačně stanovit hmotnost přesunovaných materiálů, lze pro výpočet přesunu hmot_x000D_
 použít orientačně procentní sazbu. Touto sazbou se vynásobí rozpočtové náklady za celý stavební díl_x000D_
 včetně nákladů na materiál ve specifikacích._x000D_
3. Příplatek k cenám -3181 pro přesun prováděný bez použití mechanizace, tj. za ztížených podmínek,_x000D_
 lze použít pouze pro hmotnost materiálu, která se tímto způsobem skutečně přemísťuje._x000D_
</t>
  </si>
  <si>
    <t>723</t>
  </si>
  <si>
    <t>Zdravotechnika - vnitřní plynovod</t>
  </si>
  <si>
    <t>154</t>
  </si>
  <si>
    <t>723111204</t>
  </si>
  <si>
    <t>Potrubí z ocelových trubek závitových černých spojovaných svařováním, bezešvých běžných DN 25</t>
  </si>
  <si>
    <t>16</t>
  </si>
  <si>
    <t>-1484531261</t>
  </si>
  <si>
    <t>140</t>
  </si>
  <si>
    <t>723150803</t>
  </si>
  <si>
    <t>Demontáž potrubí svařovaného z ocelových trubek hladkých do D 76</t>
  </si>
  <si>
    <t>-1710668316</t>
  </si>
  <si>
    <t>112</t>
  </si>
  <si>
    <t>303303004a</t>
  </si>
  <si>
    <t>Plynový kohout přímý R1/2", montáž na omítku, s integrovaným protipožárním ventilem</t>
  </si>
  <si>
    <t>32</t>
  </si>
  <si>
    <t>1696984230</t>
  </si>
  <si>
    <t>141</t>
  </si>
  <si>
    <t>723160206a</t>
  </si>
  <si>
    <t>Připojení na stávající plynovod Ocel do DN50 včetně</t>
  </si>
  <si>
    <t>-1966206201</t>
  </si>
  <si>
    <t>142</t>
  </si>
  <si>
    <t>723190251b</t>
  </si>
  <si>
    <t>Tlaková zkouška plynovodu</t>
  </si>
  <si>
    <t>soubor</t>
  </si>
  <si>
    <t>964690605</t>
  </si>
  <si>
    <t>144</t>
  </si>
  <si>
    <t>723190901</t>
  </si>
  <si>
    <t>Opravy plynovodního potrubí uzavření nebo otevření potrubí</t>
  </si>
  <si>
    <t>1038803293</t>
  </si>
  <si>
    <t xml:space="preserve">Poznámka k souboru cen:_x000D_
1. Cenami -0901 až -0909 se oceňuje jeden úsek, t.j. potrubí od hlavního uzávěru k plynoměru nebo_x000D_
 od plynoměru po uzávěry před zařizovacím předmětem nebo výpustkou._x000D_
2. Při uzavírání nebo otevírání se za úsek považuje i potrubí od uzávěru stoupacího potrubí k_x000D_
 plynoměru._x000D_
3. Pro oceňování účasti dodavatele stavebních prací při úředních tlakových zkouškách oprav a_x000D_
 rekonstrukcí rozvodů plynu platí čl. 1311 Všeobecných podmínek části A 03._x000D_
</t>
  </si>
  <si>
    <t>145</t>
  </si>
  <si>
    <t>723190907</t>
  </si>
  <si>
    <t>Opravy plynovodního potrubí odvzdušnění a napuštění potrubí</t>
  </si>
  <si>
    <t>310226770</t>
  </si>
  <si>
    <t>146</t>
  </si>
  <si>
    <t>723190909</t>
  </si>
  <si>
    <t>Opravy plynovodního potrubí neúřední zkouška těsnosti dosavadního potrubí</t>
  </si>
  <si>
    <t>-1800460051</t>
  </si>
  <si>
    <t>155</t>
  </si>
  <si>
    <t>998723102</t>
  </si>
  <si>
    <t>Přesun hmot pro vnitřní plynovod stanovený z hmotnosti přesunovaného materiálu vodorovná dopravní vzdálenost do 50 m v objektech výšky přes 6 do 12 m</t>
  </si>
  <si>
    <t>46888858</t>
  </si>
  <si>
    <t>152</t>
  </si>
  <si>
    <t>998723193</t>
  </si>
  <si>
    <t>Přesun hmot pro vnitřní plynovod stanovený z hmotnosti přesunovaného materiálu Příplatek k ceně za zvětšený přesun přes vymezenou největší dopravní vzdálenost do 500 m</t>
  </si>
  <si>
    <t>-784020985</t>
  </si>
  <si>
    <t>727</t>
  </si>
  <si>
    <t>Zdravotechnika - požární ochrana</t>
  </si>
  <si>
    <t>727111147</t>
  </si>
  <si>
    <t>Protipožární trubní ucpávky předizolované kovové potrubí prostup stěnou tloušťky 150 mm požární odolnost dle PBŘ do D 76</t>
  </si>
  <si>
    <t>-747922672</t>
  </si>
  <si>
    <t xml:space="preserve">Poznámka k souboru cen:_x000D_
1. V cenách -1111 až 1119, -1131 až 1219, -1321 až 1419 je započtena tloušťka vyplňované spáry 15mm_x000D_
 a šířka 20 mm._x000D_
2. V cenách -1301 až 1319, -1421 až 1429 je započtena tloušťka vyplňované spáry 25mm a šířka 15 mm._x000D_
3. V cenách -1121 až 1129, -1221 až 1229, -1501 až 1509 je započtena tloušťka vyplňované spáry_x000D_
 15-20 mm._x000D_
4. V cenách -1111 až 1119, -1131 až 1219, -1321 až 1419 je započteno opláštění potrubí minerální_x000D_
 vlnou tloušťky 35mm._x000D_
5. V cenách -1121 až 1129, -1221 až 1229 je započteno opláštění potrubí minerální vlnou tloušťky_x000D_
 32mm._x000D_
6. V cenách -1301 až 1319, -1421 až 1429 je započteno opláštění potrubí minerální vlnou tloušťky_x000D_
 20mm._x000D_
</t>
  </si>
  <si>
    <t>731</t>
  </si>
  <si>
    <t>Ústřední vytápění - kotelny</t>
  </si>
  <si>
    <t>100</t>
  </si>
  <si>
    <t>304304009</t>
  </si>
  <si>
    <t>Plynový kondenzační kotel 4,9-33,7kW při dt 80/60°C, ref. vzorek GB192-35i</t>
  </si>
  <si>
    <t>1877455037</t>
  </si>
  <si>
    <t>157</t>
  </si>
  <si>
    <t>484176930d</t>
  </si>
  <si>
    <t>Regulační modul směšovače otopného okruhu, vč. čidla výstupní teploty, ref. vzorek MM100</t>
  </si>
  <si>
    <t>sada</t>
  </si>
  <si>
    <t>945983651</t>
  </si>
  <si>
    <t>158</t>
  </si>
  <si>
    <t>484877310</t>
  </si>
  <si>
    <t>vyrovnávač dynamických tlaků přírubový, ref. vzorek HVDT I, výstupní potrubí D57 mm PN 6, 4 m3/hod</t>
  </si>
  <si>
    <t>1544554859</t>
  </si>
  <si>
    <t>101</t>
  </si>
  <si>
    <t>731244494</t>
  </si>
  <si>
    <t>Kotle ocelové teplovodní plynové závěsné kondenzační montáž kotlů kondenzačních ostatních typů o výkonu přes 28 do 45 kW</t>
  </si>
  <si>
    <t>1360290195</t>
  </si>
  <si>
    <t xml:space="preserve">Poznámka k souboru cen:_x000D_
1. V cenách -1731 až –1755, -2101 až -2494, -3101 až -3494 a -4101 až -4494 jsou započteny i_x000D_
 náklady na:_x000D_
 a) napojení kotle na připravené rozvody,_x000D_
 b) odzkoušení kotle a poučení provozovatele._x000D_
2. V cenách -1731 až –1755, -2101 až -2494, -3101 až -3494 a -4101 až -4494 nejsou započteny_x000D_
 náklady, které se oceňují samostatně, a to:_x000D_
 a) zřízení rozvodů topné a vratné vody,_x000D_
 b) dodávku a montáž odtahového potrubí odvodu spalin,_x000D_
 c) případnou dodávku, osazení a připojení zásobníku._x000D_
</t>
  </si>
  <si>
    <t>103</t>
  </si>
  <si>
    <t>303303009</t>
  </si>
  <si>
    <t>Ekvitermní modulační regulátor pro sběrnici EMS s venkovním čidlem. K použití jako ovládací jednotka pro regulaci teploty zdroje tepla podle venkovní teploty. Možnost rozšíření funkcí pomocí modulů, možnost řízení až 4 otopných okruhů, ref. vzorek RC310 K</t>
  </si>
  <si>
    <t>1696707617</t>
  </si>
  <si>
    <t>104</t>
  </si>
  <si>
    <t>303303009a</t>
  </si>
  <si>
    <t>Čidlo THR</t>
  </si>
  <si>
    <t>1896965842</t>
  </si>
  <si>
    <t>105</t>
  </si>
  <si>
    <t>303303009b</t>
  </si>
  <si>
    <t>Základní stavební sada odkouření, koncentrické provedení 80/125mm, přes střechu plast PP/pozink.ocel.plech, černá barva, pro instalaci do komínové šachty, ref. vzorek DO-S</t>
  </si>
  <si>
    <t>-1387734417</t>
  </si>
  <si>
    <t>106</t>
  </si>
  <si>
    <t>303303009c</t>
  </si>
  <si>
    <t>Základní stavební sada odkouření, koncentrické provedení 80/125mm, přes střechu plast PP/pozink.ocel.plech, černá barva, ref. vzorek DO</t>
  </si>
  <si>
    <t>-1975469708</t>
  </si>
  <si>
    <t>107</t>
  </si>
  <si>
    <t>303303009d</t>
  </si>
  <si>
    <t>Nalepovací příruba pro průchod plochou střechou, možnost nastavení sklonu 0-15°, výška příruby 120 mm</t>
  </si>
  <si>
    <t>-2038191107</t>
  </si>
  <si>
    <t>108</t>
  </si>
  <si>
    <t>303303009e</t>
  </si>
  <si>
    <t>Příruba pro spojení odvodu spalin přes střechu s parotěsnou fólií, DN100 až DN130</t>
  </si>
  <si>
    <t>-748126967</t>
  </si>
  <si>
    <t>109</t>
  </si>
  <si>
    <t>303303009f</t>
  </si>
  <si>
    <t>Trubka koncentrická DN80/125 mm, 1000 mm, plast PP/pozink.ocel Plech</t>
  </si>
  <si>
    <t>-1755221863</t>
  </si>
  <si>
    <t>111</t>
  </si>
  <si>
    <t>303303004b</t>
  </si>
  <si>
    <t>Vypouštěcí sada se sifonem, odpadním potrubím a rozetou</t>
  </si>
  <si>
    <t>885248083</t>
  </si>
  <si>
    <t>113</t>
  </si>
  <si>
    <t>731249111</t>
  </si>
  <si>
    <t>Montáž čidel automaticky a připojení na ovládací jednotku</t>
  </si>
  <si>
    <t>h</t>
  </si>
  <si>
    <t>810671083</t>
  </si>
  <si>
    <t>114</t>
  </si>
  <si>
    <t>731249115a</t>
  </si>
  <si>
    <t>Montáž odkouření</t>
  </si>
  <si>
    <t>806779576</t>
  </si>
  <si>
    <t>115</t>
  </si>
  <si>
    <t>731249116a</t>
  </si>
  <si>
    <t>Uvedení do provozu nástěnného kotle do 150kW</t>
  </si>
  <si>
    <t>807953343</t>
  </si>
  <si>
    <t>116</t>
  </si>
  <si>
    <t>731341140</t>
  </si>
  <si>
    <t>Hadice napouštěcí pryžové D 20/28</t>
  </si>
  <si>
    <t>-759938507</t>
  </si>
  <si>
    <t>117</t>
  </si>
  <si>
    <t>998731101</t>
  </si>
  <si>
    <t>Přesun hmot pro kotelny stanovený z hmotnosti přesunovaného materiálu vodorovná dopravní vzdálenost do 50 m v objektech výšky do 6 m</t>
  </si>
  <si>
    <t>-413999645</t>
  </si>
  <si>
    <t xml:space="preserve">Poznámka k souboru cen:_x000D_
1. Ceny pro přesun hmot stanovený z hmotnosti přesunovaného materiálu se používají tehdy, pokud je_x000D_
 možné určit hmotnost za celý stavební díl. Do této hmotnosti se započítává i hmotnost materiálů_x000D_
 oceňovaných ve specifikaci._x000D_
2. Pokud nelze jednoznačně stanovit hmotnost přesunovaných materiálů, lze pro výpočet přesunu hmot_x000D_
 použít orientačně procentní sazbu. Touto sazbou se vynásobí rozpočtové náklady za celý stavební díl_x000D_
 včetně nákladů na materiál ve specifikacích._x000D_
3. Příplatek k cenám -1181 pro přesun prováděný bez použití mechanizace, tj. za ztížených podmínek,_x000D_
 lze použít pouze pro hmotnost materiálu, která se tímto způsobem skutečně přemísťuje._x000D_
</t>
  </si>
  <si>
    <t>118</t>
  </si>
  <si>
    <t>998731193</t>
  </si>
  <si>
    <t>Přesun hmot pro kotelny stanovený z hmotnosti přesunovaného materiálu Příplatek k cenám za zvětšený přesun přes vymezenou největší dopravní vzdálenost do 500 m</t>
  </si>
  <si>
    <t>712215579</t>
  </si>
  <si>
    <t>732</t>
  </si>
  <si>
    <t>Ústřední vytápění - strojovny</t>
  </si>
  <si>
    <t>156</t>
  </si>
  <si>
    <t>732111111</t>
  </si>
  <si>
    <t>Krbová kamna 14-18kW, včetně externího přívodu vzduchu a nehořlavé podložky</t>
  </si>
  <si>
    <t>2062112709</t>
  </si>
  <si>
    <t>18</t>
  </si>
  <si>
    <t>732112125a</t>
  </si>
  <si>
    <t>Rozdělovače a sběrače sdružené pro 4 topné okruhy, ref. vzorek Mini 4.0, včetně izolace a nástěnné konzoly, hrdla od zdroje tepla DN32, hrdla výstupní DN25, délka 1150mm, do 6,0m3/h</t>
  </si>
  <si>
    <t>874322955</t>
  </si>
  <si>
    <t xml:space="preserve">Poznámka k souboru cen:_x000D_
1. V cenách -1125 až -1146 je započteno těleso základní délky 1 m, dna a odvodňovací hrdlo._x000D_
2. Těleso delší než 1 m se oceňuje skladebně cenou -1125 až -1146 a počtem příplatků (ceny -1225 až -1246), odpovídajícím rozdílu základní a projektované délky tělesa._x000D_
3. Cenami -1312 až -1344 se oceňuje i navaření hrdel na nádrže._x000D_
4. Cenami -5102 až -5117 se oceňují rozdělovače a sběrače primárních okruhů tepelných čerpadel, umístěných ve strojovně._x000D_
</t>
  </si>
  <si>
    <t>20</t>
  </si>
  <si>
    <t>732199100</t>
  </si>
  <si>
    <t>Montáž štítků orientačních</t>
  </si>
  <si>
    <t>48829505</t>
  </si>
  <si>
    <t>24</t>
  </si>
  <si>
    <t>732211123</t>
  </si>
  <si>
    <t>Nepřímotopné zásobníkové ohřívače TUV stacionární s jedním teplosměnným výměníkem, objem 208l, ref. vzorek OKC 200 NTR</t>
  </si>
  <si>
    <t>-1206396335</t>
  </si>
  <si>
    <t>119</t>
  </si>
  <si>
    <t>732219301</t>
  </si>
  <si>
    <t>Montáž ohříváků vody zásobníkových stojatých kombinovaných do 200 l</t>
  </si>
  <si>
    <t>-544572964</t>
  </si>
  <si>
    <t xml:space="preserve">Poznámka k souboru cen:_x000D_
1. V cenách -9111 až -9129 není započteno sedlo pod nádoby toto lze oceňovat cenami katalogu_x000D_
 800-767 Konstrukce záměčnické._x000D_
</t>
  </si>
  <si>
    <t>120</t>
  </si>
  <si>
    <t>732331616</t>
  </si>
  <si>
    <t>Nádoby expanzní tlakové s membránou bez pojistného ventilu se závitovým připojením PN 0,6 o objemu 50 l</t>
  </si>
  <si>
    <t>445075593</t>
  </si>
  <si>
    <t>27</t>
  </si>
  <si>
    <t>732421404</t>
  </si>
  <si>
    <t>Čerpadla teplovodní závitová mokroběžná oběhová pro teplovodní vytápění (elektronicky řízená) PN 10, do 110°C DN přípojky/dopravní výška H (m) - čerpací výkon Q (m3/h) DN 25 / do 4,0 m / 2,5 m3/h, ref. vzorek Alpha 2 25-40</t>
  </si>
  <si>
    <t>592839930</t>
  </si>
  <si>
    <t>29</t>
  </si>
  <si>
    <t>732429212</t>
  </si>
  <si>
    <t>Čerpadla teplovodní montáž čerpadel (do potrubí) ostatních typů mokroběžných závitových DN 25</t>
  </si>
  <si>
    <t>1332124091</t>
  </si>
  <si>
    <t>31</t>
  </si>
  <si>
    <t>734229143</t>
  </si>
  <si>
    <t>Ventily regulační závitové montáž ventilů jednotrubkových horizontálních soustav se směšovačem ostatních typů jednobodové připojení</t>
  </si>
  <si>
    <t>174212910</t>
  </si>
  <si>
    <t xml:space="preserve">Poznámka k souboru cen:_x000D_
1. V cenách -0101 až -0105 nejsou započteny náklady na dodávku a montáž měřící a vypouštěcí_x000D_
 armatury.Tyto se oceňují samostatně souborem cen 734 49 1101 až -1105._x000D_
</t>
  </si>
  <si>
    <t>734295021</t>
  </si>
  <si>
    <t>Směšovací armatura závitová trojcestná DN 15, kvs=1,0m3/h s proporcionálním servomotorem</t>
  </si>
  <si>
    <t>-779631386</t>
  </si>
  <si>
    <t>33</t>
  </si>
  <si>
    <t>734295021a</t>
  </si>
  <si>
    <t>Směšovací armatura závitová trojcestná DN 15, kvs=1,6m3/h s proporcionálním servomotorem</t>
  </si>
  <si>
    <t>-388612275</t>
  </si>
  <si>
    <t>97</t>
  </si>
  <si>
    <t>734295021b</t>
  </si>
  <si>
    <t>Směšovací armatura závitová trojcestná DN 20, kvs=2,5m3/h s proporcionálním servomotorem</t>
  </si>
  <si>
    <t>1281202320</t>
  </si>
  <si>
    <t>98</t>
  </si>
  <si>
    <t>998732102</t>
  </si>
  <si>
    <t>Přesun hmot pro strojovny stanovený z hmotnosti přesunovaného materiálu vodorovná dopravní vzdálenost do 50 m v objektech výšky přes 6 do 12 m</t>
  </si>
  <si>
    <t>-1153809751</t>
  </si>
  <si>
    <t xml:space="preserve">Poznámka k souboru cen:_x000D_
1. Ceny pro přesun hmot stanovený z hmotnosti přesunovaného materiálu se používají tehdy, pokud je_x000D_
 možné určit hmotnost za celý stavební díl. Do této hmotnosti se započítává i hmotnost materiálů_x000D_
 oceňovaných ve specifikaci._x000D_
2. Pokud nelze jednoznačně stanovit hmotnost přesunovaných materiálů, lze pro výpočet přesunu hmot_x000D_
 použít orientačně procentní sazbu. Touto sazbou se vynásobí rozpočtové náklady za celý stavební díl_x000D_
 včetně nákladů na materiál ve specifikacích._x000D_
3. Příplatek k cenám -2181 pro přesun prováděný bez použití mechanizace, tj. za ztížených podmínek,_x000D_
 lze použít pouze pro hmotnost materiálu, která se tímto způsobem skutečně přemísťuje._x000D_
</t>
  </si>
  <si>
    <t>99</t>
  </si>
  <si>
    <t>998732193</t>
  </si>
  <si>
    <t>Přesun hmot pro strojovny stanovený z hmotnosti přesunovaného materiálu Příplatek k cenám za zvětšený přesun přes vymezenou největší dopravní vzdálenost do 500 m</t>
  </si>
  <si>
    <t>-1873844946</t>
  </si>
  <si>
    <t>733</t>
  </si>
  <si>
    <t>Ústřední vytápění - rozvodné potrubí</t>
  </si>
  <si>
    <t>40</t>
  </si>
  <si>
    <t>733222202</t>
  </si>
  <si>
    <t>Potrubí z trubek měděných polotvrdých spojovaných tvrdým pájením Ø 15/1</t>
  </si>
  <si>
    <t>-395328649</t>
  </si>
  <si>
    <t>41</t>
  </si>
  <si>
    <t>733222203</t>
  </si>
  <si>
    <t>Potrubí z trubek měděných polotvrdých spojovaných tvrdým pájením Ø 18/1</t>
  </si>
  <si>
    <t>-657359816</t>
  </si>
  <si>
    <t>42</t>
  </si>
  <si>
    <t>733222204</t>
  </si>
  <si>
    <t>Potrubí z trubek měděných polotvrdých spojovaných tvrdým pájením Ø 22/1,0</t>
  </si>
  <si>
    <t>-1121093597</t>
  </si>
  <si>
    <t>43</t>
  </si>
  <si>
    <t>733222205</t>
  </si>
  <si>
    <t>Potrubí z trubek měděných polotvrdých spojovaných tvrdým pájením Ø 28/1,5</t>
  </si>
  <si>
    <t>-1662907824</t>
  </si>
  <si>
    <t>45</t>
  </si>
  <si>
    <t>733223207</t>
  </si>
  <si>
    <t>Potrubí z trubek měděných tvrdých spojovaných tvrdým pájením Ø 42/1,5</t>
  </si>
  <si>
    <t>-1406630615</t>
  </si>
  <si>
    <t>46</t>
  </si>
  <si>
    <t>733223208</t>
  </si>
  <si>
    <t>Potrubí z trubek měděných tvrdých spojovaných tvrdým pájením Ø 54/2</t>
  </si>
  <si>
    <t>-1723904125</t>
  </si>
  <si>
    <t>47</t>
  </si>
  <si>
    <t>733291101</t>
  </si>
  <si>
    <t>Zkoušky těsnosti potrubí z trubek měděných Ø do 35/1,5</t>
  </si>
  <si>
    <t>1099838225</t>
  </si>
  <si>
    <t>48</t>
  </si>
  <si>
    <t>733291102</t>
  </si>
  <si>
    <t>Zkoušky těsnosti potrubí z trubek měděných Ø přes 35/1,5 do 64/2,0</t>
  </si>
  <si>
    <t>756654</t>
  </si>
  <si>
    <t>122</t>
  </si>
  <si>
    <t>998733102</t>
  </si>
  <si>
    <t>Přesun hmot pro rozvody potrubí stanovený z hmotnosti přesunovaného materiálu vodorovná dopravní vzdálenost do 50 m v objektech výšky přes 6 do 12 m</t>
  </si>
  <si>
    <t>850160623</t>
  </si>
  <si>
    <t>123</t>
  </si>
  <si>
    <t>998733193</t>
  </si>
  <si>
    <t>Přesun hmot pro rozvody potrubí stanovený z hmotnosti přesunovaného materiálu Příplatek k cenám za zvětšený přesun přes vymezenou největší dopravní vzdálenost do 500 m</t>
  </si>
  <si>
    <t>1732043076</t>
  </si>
  <si>
    <t>734</t>
  </si>
  <si>
    <t>Ústřední vytápění - armatury</t>
  </si>
  <si>
    <t>51</t>
  </si>
  <si>
    <t>734209103</t>
  </si>
  <si>
    <t>Montáž závitových armatur s 1 závitem G 1/2 (DN 15)</t>
  </si>
  <si>
    <t>942728549</t>
  </si>
  <si>
    <t>52</t>
  </si>
  <si>
    <t>734209113</t>
  </si>
  <si>
    <t>Montáž závitových armatur se 2 závity G 1/2 (DN 15)</t>
  </si>
  <si>
    <t>-2019685500</t>
  </si>
  <si>
    <t>53</t>
  </si>
  <si>
    <t>734209114</t>
  </si>
  <si>
    <t>Montáž závitových armatur se 2 závity G 3/4 (DN 20)</t>
  </si>
  <si>
    <t>972648285</t>
  </si>
  <si>
    <t>54</t>
  </si>
  <si>
    <t>734209115</t>
  </si>
  <si>
    <t>Montáž závitových armatur se 2 závity G 1 (DN 25)</t>
  </si>
  <si>
    <t>-1592142044</t>
  </si>
  <si>
    <t>55</t>
  </si>
  <si>
    <t>734209117</t>
  </si>
  <si>
    <t>Montáž závitových armatur se 2 závity G 6/4 (DN 40)</t>
  </si>
  <si>
    <t>909579383</t>
  </si>
  <si>
    <t>56</t>
  </si>
  <si>
    <t>734209118</t>
  </si>
  <si>
    <t>Montáž závitových armatur se 2 závity G 2 (DN 50)</t>
  </si>
  <si>
    <t>1211652054</t>
  </si>
  <si>
    <t>58</t>
  </si>
  <si>
    <t>734211115</t>
  </si>
  <si>
    <t>Ventily odvzdušňovací závitové otopných těles PN 6 do 120 st.C G 1/2</t>
  </si>
  <si>
    <t>-570804240</t>
  </si>
  <si>
    <t>61</t>
  </si>
  <si>
    <t>734221536</t>
  </si>
  <si>
    <t>Ventily regulační závitové termostatické, bez hlavice ovládání PN 16 do 110°C rohové dvouregulační G 1/2</t>
  </si>
  <si>
    <t>-653907003</t>
  </si>
  <si>
    <t xml:space="preserve">Poznámka k souboru cen:_x000D_
1. V cenách -0101 až -0105 nejsou započteny náklady na dodávku a montáž měřící a vypouštěcí armatury.Tyto se oceňují samostatně souborem cen 734 49 1101 až -1105._x000D_
</t>
  </si>
  <si>
    <t>63</t>
  </si>
  <si>
    <t>734221682</t>
  </si>
  <si>
    <t>Ventily regulační závitové hlavice termostatické, pro ovládání ventilů PN 10 do 110 st.C kapalinové otopných těles VK se zabezpečením proti odcizení</t>
  </si>
  <si>
    <t>1958202440</t>
  </si>
  <si>
    <t>124</t>
  </si>
  <si>
    <t>734242413</t>
  </si>
  <si>
    <t>Ventily zpětné závitové PN 16 do 110°C přímé G 3/4</t>
  </si>
  <si>
    <t>1094671896</t>
  </si>
  <si>
    <t>64</t>
  </si>
  <si>
    <t>734242414</t>
  </si>
  <si>
    <t>Ventily zpětné závitové PN 16 do 110 st.C přímé G 1</t>
  </si>
  <si>
    <t>-730795585</t>
  </si>
  <si>
    <t>125</t>
  </si>
  <si>
    <t>734261234</t>
  </si>
  <si>
    <t>Šroubení topenářské PN 16 do 120°C přímé G 3/4</t>
  </si>
  <si>
    <t>-99979014</t>
  </si>
  <si>
    <t>67</t>
  </si>
  <si>
    <t>734261235</t>
  </si>
  <si>
    <t>Šroubení topenářské PN 16 do 120 st.C přímé G 1</t>
  </si>
  <si>
    <t>866744408</t>
  </si>
  <si>
    <t>68</t>
  </si>
  <si>
    <t>734261237</t>
  </si>
  <si>
    <t>Šroubení topenářské PN 16 do 120°C přímé G 6/4</t>
  </si>
  <si>
    <t>-639866253</t>
  </si>
  <si>
    <t>69</t>
  </si>
  <si>
    <t>734261238</t>
  </si>
  <si>
    <t>Šroubení topenářské PN 16 do 120 st.C přímé G 2</t>
  </si>
  <si>
    <t>-93226242</t>
  </si>
  <si>
    <t>70</t>
  </si>
  <si>
    <t>734261402</t>
  </si>
  <si>
    <t>Šroubení připojovací armatury radiátorů (typu ventil kompakt) PN 10 do 110 st.C, regulační uzavíratelné rohové G 1/2 x 18</t>
  </si>
  <si>
    <t>-1440521988</t>
  </si>
  <si>
    <t>71</t>
  </si>
  <si>
    <t>734261417</t>
  </si>
  <si>
    <t>Šroubení regulační radiátorové úhlové s vypouštěním G 1/2</t>
  </si>
  <si>
    <t>-705374994</t>
  </si>
  <si>
    <t>72</t>
  </si>
  <si>
    <t>734291123</t>
  </si>
  <si>
    <t>Ostatní armatury kohouty plnicí a vypouštěcí PN 10 do 110 st.C G 1/2</t>
  </si>
  <si>
    <t>800787495</t>
  </si>
  <si>
    <t>126</t>
  </si>
  <si>
    <t>734291243</t>
  </si>
  <si>
    <t>Ostatní armatury filtry závitové PN 16 do 130°C přímé s vnitřními závity G 3/4</t>
  </si>
  <si>
    <t>494206697</t>
  </si>
  <si>
    <t>73</t>
  </si>
  <si>
    <t>734291244</t>
  </si>
  <si>
    <t>Ostatní armatury filtry závitové PN 16 do 130 st.C přímé s vnitřními závity G 1</t>
  </si>
  <si>
    <t>-1449711989</t>
  </si>
  <si>
    <t>75</t>
  </si>
  <si>
    <t>734292714</t>
  </si>
  <si>
    <t>Ostatní armatury kulové kohouty PN 42 do 185°C přímé vnitřní závit G 3/4</t>
  </si>
  <si>
    <t>-1644136858</t>
  </si>
  <si>
    <t>76</t>
  </si>
  <si>
    <t>734292715</t>
  </si>
  <si>
    <t>Ostatní armatury kulové kohouty PN 42 do 185 st.C přímé vnitřní závit G 1</t>
  </si>
  <si>
    <t>1856139541</t>
  </si>
  <si>
    <t>78</t>
  </si>
  <si>
    <t>734292717</t>
  </si>
  <si>
    <t>Ostatní armatury kulové kohouty PN 42 do 185°C přímé vnitřní závit G 1 1/2</t>
  </si>
  <si>
    <t>-746654775</t>
  </si>
  <si>
    <t>79</t>
  </si>
  <si>
    <t>734292718</t>
  </si>
  <si>
    <t>Ostatní armatury kulové kohouty PN 42 do 185 st.C přímé vnitřní závit G 2</t>
  </si>
  <si>
    <t>-1134662120</t>
  </si>
  <si>
    <t>164</t>
  </si>
  <si>
    <t>7342957131</t>
  </si>
  <si>
    <t>Zajišťovací ventil DN20 k expanzní nádobě</t>
  </si>
  <si>
    <t>914122424</t>
  </si>
  <si>
    <t>80</t>
  </si>
  <si>
    <t>734411103</t>
  </si>
  <si>
    <t>Teploměry technické s pevným stonkem a jímkou zadní připojení (axiální) průměr 63 mm délka stonku 100 mm</t>
  </si>
  <si>
    <t>204928275</t>
  </si>
  <si>
    <t>81</t>
  </si>
  <si>
    <t>734421102</t>
  </si>
  <si>
    <t>Tlakoměry s pevným stonkem a zpětnou klapkou spodní připojení (radiální) tlaku 0–16 bar průměru 63 mm</t>
  </si>
  <si>
    <t>1244423401</t>
  </si>
  <si>
    <t>165</t>
  </si>
  <si>
    <t>734424912</t>
  </si>
  <si>
    <t>Příslušenství tlakoměrů kohout čepový DN15 PN 25 do 50°C s nátrubkovou přípojkou M 20x1,5 mm, mosaz, vč. tlakoměru pro připojení na manometrický kohout</t>
  </si>
  <si>
    <t>CS ÚRS 2017 02</t>
  </si>
  <si>
    <t>-1818862436</t>
  </si>
  <si>
    <t>127</t>
  </si>
  <si>
    <t>998734102</t>
  </si>
  <si>
    <t>Přesun hmot pro armatury stanovený z hmotnosti přesunovaného materiálu vodorovná dopravní vzdálenost do 50 m v objektech výšky přes 6 do 12 m</t>
  </si>
  <si>
    <t>1121617867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</si>
  <si>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</si>
  <si>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132</t>
  </si>
  <si>
    <t>-1969251740</t>
  </si>
  <si>
    <t>735</t>
  </si>
  <si>
    <t>Ústřední vytápění - otopná tělesa</t>
  </si>
  <si>
    <t>84</t>
  </si>
  <si>
    <t>735000911</t>
  </si>
  <si>
    <t>Regulace otopného systému při opravách vyregulování dvojregulačních ventilů a kohoutů s ručním ovládáním</t>
  </si>
  <si>
    <t>471618858</t>
  </si>
  <si>
    <t>85</t>
  </si>
  <si>
    <t>7350009111</t>
  </si>
  <si>
    <t>Otopná tělesa dle specifikace</t>
  </si>
  <si>
    <t>-1855877062</t>
  </si>
  <si>
    <t>86</t>
  </si>
  <si>
    <t>735159110</t>
  </si>
  <si>
    <t>Otopná tělesa panelová (VK) montáž otopných těles panelových jednořadých, stavební délky do 1500 mm</t>
  </si>
  <si>
    <t>143344557</t>
  </si>
  <si>
    <t>87</t>
  </si>
  <si>
    <t>735159210</t>
  </si>
  <si>
    <t>Otopná tělesa panelová (VK) montáž otopných těles panelových dvouřadých, stavební délky do 1140 mm</t>
  </si>
  <si>
    <t>-732184819</t>
  </si>
  <si>
    <t>88</t>
  </si>
  <si>
    <t>735159220</t>
  </si>
  <si>
    <t>Otopná tělesa panelová (VK) montáž otopných těles panelových dvouřadých, stavební délky přes 1140 do 1500 mm</t>
  </si>
  <si>
    <t>1464576207</t>
  </si>
  <si>
    <t>89</t>
  </si>
  <si>
    <t>735159310</t>
  </si>
  <si>
    <t>Montáž otopných těles panelových třířadých, stavební délky do 1140 mm</t>
  </si>
  <si>
    <t>-870739189</t>
  </si>
  <si>
    <t>129</t>
  </si>
  <si>
    <t>735159320</t>
  </si>
  <si>
    <t>Montáž otopných těles panelových třířadých, stavební délky přes 1140 do 1500 mm</t>
  </si>
  <si>
    <t>1954863087</t>
  </si>
  <si>
    <t>90</t>
  </si>
  <si>
    <t>735164522</t>
  </si>
  <si>
    <t>Otopná tělesa trubková montáž těles na stěnu výšky tělesa přes 1340 mm</t>
  </si>
  <si>
    <t>-1391834577</t>
  </si>
  <si>
    <t xml:space="preserve">Poznámka k souboru cen:_x000D_
1. V cenách –4511 a –4542 nejsou započteny:_x000D_
 a) náklady na otopná tělesa; tyto se oceňují ve specifikaci (v dodávce tělesa je nutno_x000D_
 specifikovat soupravu upevňovacích prvků)._x000D_
 b) montáž termostatických ventilů a jejich dodávka; tyto se oceňují samostatně podle typu_x000D_
 ventilu._x000D_
</t>
  </si>
  <si>
    <t>91</t>
  </si>
  <si>
    <t>735191905</t>
  </si>
  <si>
    <t>Ostatní opravy otopných těles odvzdušnění tělesa</t>
  </si>
  <si>
    <t>282088515</t>
  </si>
  <si>
    <t xml:space="preserve">Poznámka k souboru cen:_x000D_
1. Cenami -1914 a -1915 se oceňuje osazení sestavených otopných těles na nové konzoly; jejich_x000D_
 případné sestavení se oceňuje příslušnými cenami souborů cen 735 11- . . Opravy otopných těles_x000D_
 litinových a 735 12- . . Opravy otopných těles ocelových._x000D_
2. Cenami -2911 až -2932 se oceňuje osazení otopných těles na původní konzoly._x000D_
</t>
  </si>
  <si>
    <t>92</t>
  </si>
  <si>
    <t>735191910</t>
  </si>
  <si>
    <t>Ostatní opravy otopných těles napuštění vody do otopného systému včetně potrubí (bez kotle a ohříváků) otopných těles</t>
  </si>
  <si>
    <t>m2</t>
  </si>
  <si>
    <t>-2055671233</t>
  </si>
  <si>
    <t>130</t>
  </si>
  <si>
    <t>998735102</t>
  </si>
  <si>
    <t>Přesun hmot pro otopná tělesa stanovený z hmotnosti přesunovaného materiálu vodorovná dopravní vzdálenost do 50 m v objektech výšky přes 6 do 12 m</t>
  </si>
  <si>
    <t>1511468096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</si>
  <si>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</si>
  <si>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131</t>
  </si>
  <si>
    <t>998735193</t>
  </si>
  <si>
    <t>Přesun hmot pro otopná tělesa stanovený z hmotnosti přesunovaného materiálu Příplatek k cenám za zvětšený přesun přes vymezenou největší dopravní vzdálenost do 500 m</t>
  </si>
  <si>
    <t>-1114300833</t>
  </si>
  <si>
    <t xml:space="preserve">Poznámka k souboru cen:_x000D_
1. Ceny pro přesun hmot stanovený z hmotnosti přesunovaného materiálu se používají tehdy, pokud je_x000D_
 možné určit hmotnost za celý stavební díl. Do této hmotnosti se započítává i hmotnost materiálů_x000D_
 oceňovaných ve specifikaci._x000D_
2. Pokud nelze jednoznačně stanovit hmotnost přesunovaných materiálů, lze pro výpočet přesunu hmot_x000D_
 použít orientačně procentní sazbu. Touto sazbou se vynásobí rozpočtové náklady za celý stavební díl_x000D_
 včetně nákladů na materiál ve specifikacích._x000D_
3. Příplatek k cenám -5181 pro přesun prováděný bez použití mechanizace, tj. za ztížených podmínek,_x000D_
 lze použít pouze pro hmotnost materiálu, která se tímto způsobem skutečně přemísťuje._x000D_
</t>
  </si>
  <si>
    <t>783</t>
  </si>
  <si>
    <t>Dokončovací práce - nátěry</t>
  </si>
  <si>
    <t>153</t>
  </si>
  <si>
    <t>783425412a</t>
  </si>
  <si>
    <t>Nátěry syntetické potrubí do d76 včetně, barva žlutá, dražší lesklý povrch, 1x antikorozní, 1x základní, 2x email</t>
  </si>
  <si>
    <t>450338496</t>
  </si>
  <si>
    <t>HZS</t>
  </si>
  <si>
    <t>Hodinové zúčtovací sazby</t>
  </si>
  <si>
    <t>133</t>
  </si>
  <si>
    <t>HZS1301</t>
  </si>
  <si>
    <t>Hodinové zúčtovací sazby profesí HSV provádění konstrukcí zedník</t>
  </si>
  <si>
    <t>hod</t>
  </si>
  <si>
    <t>512</t>
  </si>
  <si>
    <t>-673574963</t>
  </si>
  <si>
    <t>134</t>
  </si>
  <si>
    <t>HZS4211</t>
  </si>
  <si>
    <t>Hodinové zúčtovací sazby ostatních profesí revizní a kontrolní činnost revizní technik</t>
  </si>
  <si>
    <t>71030045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</si>
  <si>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</si>
  <si>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</si>
  <si>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</si>
  <si>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</si>
  <si>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</si>
  <si>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</si>
  <si>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</si>
  <si>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</si>
  <si>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</si>
  <si>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</si>
  <si>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</si>
  <si>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</si>
  <si>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</si>
  <si>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</si>
  <si>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</si>
  <si>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</si>
  <si>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</si>
  <si>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</si>
  <si>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</si>
  <si>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</si>
  <si>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</si>
  <si>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</si>
  <si>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</si>
  <si>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</si>
  <si>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</si>
  <si>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</si>
  <si>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</si>
  <si>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</si>
  <si>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</si>
  <si>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</si>
  <si>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</si>
  <si>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</si>
  <si>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</si>
  <si>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</si>
  <si>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</si>
  <si>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</si>
  <si>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</si>
  <si>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</si>
  <si>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</si>
  <si>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</si>
  <si>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</si>
  <si>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</si>
  <si>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</si>
  <si>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</si>
  <si>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</si>
  <si>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</si>
  <si>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</si>
  <si>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</si>
  <si>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</si>
  <si>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</si>
  <si>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</si>
  <si>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</si>
  <si>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</si>
  <si>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</si>
  <si>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</si>
  <si>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</si>
  <si>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</si>
  <si>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</si>
  <si>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</si>
  <si>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</si>
  <si>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</si>
  <si>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</si>
  <si>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</si>
  <si>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</si>
  <si>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</si>
  <si>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</si>
  <si>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</si>
  <si>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</si>
  <si>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</si>
  <si>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</si>
  <si>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</si>
  <si>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</si>
  <si>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</si>
  <si>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</si>
  <si>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</si>
  <si>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</si>
  <si>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</si>
  <si>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</si>
  <si>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</si>
  <si>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</si>
  <si>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</si>
  <si>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</si>
  <si>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</si>
  <si>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</si>
  <si>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</si>
  <si>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</si>
  <si>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</si>
  <si>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</si>
  <si>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</si>
  <si>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</si>
  <si>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</si>
  <si>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</si>
  <si>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</si>
  <si>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</si>
  <si>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</si>
  <si>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</si>
  <si>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</si>
  <si>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</si>
  <si>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</si>
  <si>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</si>
  <si>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</si>
  <si>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</si>
  <si>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</si>
  <si>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</si>
  <si>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</si>
  <si>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</si>
  <si>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</si>
  <si>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</si>
  <si>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</si>
  <si>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</si>
  <si>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</si>
  <si>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</si>
  <si>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</si>
  <si>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</si>
  <si>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</si>
  <si>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</si>
  <si>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</si>
  <si>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</si>
  <si>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</si>
  <si>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</si>
  <si>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</si>
  <si>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</si>
  <si>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</si>
  <si>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</si>
  <si>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</si>
  <si>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</si>
  <si>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</si>
  <si>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</si>
  <si>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</si>
  <si>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</si>
  <si>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</si>
  <si>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</si>
  <si>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</si>
  <si>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</si>
  <si>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</si>
  <si>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</si>
  <si>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</si>
  <si>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</si>
  <si>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</si>
  <si>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</si>
  <si>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</si>
  <si>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</si>
  <si>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</si>
  <si>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</si>
  <si>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</si>
  <si>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</si>
  <si>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</si>
  <si>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</si>
  <si>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</si>
  <si>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</si>
  <si>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</si>
  <si>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</si>
  <si>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</si>
  <si>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</si>
  <si>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</si>
  <si>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</si>
  <si>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</si>
  <si>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</si>
  <si>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</si>
  <si>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</si>
  <si>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</si>
  <si>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</si>
  <si>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</si>
  <si>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</si>
  <si>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</si>
  <si>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</si>
  <si>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</si>
  <si>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</si>
  <si>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</si>
  <si>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</si>
  <si>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</si>
  <si>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</si>
  <si>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</si>
  <si>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</si>
  <si>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</si>
  <si>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</si>
  <si>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</si>
  <si>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</si>
  <si>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</si>
  <si>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</si>
  <si>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</si>
  <si>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</si>
  <si>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</si>
  <si>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</si>
  <si>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</si>
  <si>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</si>
  <si>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Kalkan s.r.o.</t>
  </si>
  <si>
    <t>CZ03880966</t>
  </si>
  <si>
    <t>.03880966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</si>
</sst>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9" fillId="0" borderId="0" applyNumberFormat="0" applyFill="0" applyBorder="0" applyAlignment="0" applyProtection="0"/>
  </cellStyleXfs>
  <cellXfs count="2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2"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16" fillId="4" borderId="9" xfId="0" applyFont="1" applyFill="1" applyBorder="1" applyAlignment="1">
      <alignment horizontal="center" vertical="center"/>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4" fontId="18" fillId="0" borderId="0" xfId="0" applyNumberFormat="1" applyFont="1" applyAlignment="1">
      <alignment vertical="center"/>
    </xf>
    <xf numFmtId="0" fontId="4" fillId="0" borderId="0" xfId="0" applyFont="1" applyAlignment="1">
      <alignment horizontal="center" vertical="center"/>
    </xf>
    <xf numFmtId="4" fontId="14" fillId="0" borderId="15" xfId="0" applyNumberFormat="1" applyFont="1" applyBorder="1" applyAlignment="1">
      <alignment vertical="center"/>
    </xf>
    <xf numFmtId="4" fontId="14" fillId="0" borderId="0" xfId="0" applyNumberFormat="1" applyFont="1" applyBorder="1" applyAlignment="1">
      <alignment vertical="center"/>
    </xf>
    <xf numFmtId="166" fontId="14" fillId="0" borderId="0" xfId="0" applyNumberFormat="1" applyFont="1" applyBorder="1" applyAlignment="1">
      <alignment vertical="center"/>
    </xf>
    <xf numFmtId="4" fontId="14" fillId="0" borderId="16" xfId="0" applyNumberFormat="1" applyFont="1" applyBorder="1" applyAlignment="1">
      <alignment vertical="center"/>
    </xf>
    <xf numFmtId="0" fontId="4"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5" fillId="0" borderId="4"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center" vertical="center"/>
    </xf>
    <xf numFmtId="4" fontId="23" fillId="0" borderId="20" xfId="0" applyNumberFormat="1" applyFont="1" applyBorder="1" applyAlignment="1">
      <alignment vertical="center"/>
    </xf>
    <xf numFmtId="4" fontId="23" fillId="0" borderId="21" xfId="0" applyNumberFormat="1" applyFont="1" applyBorder="1" applyAlignment="1">
      <alignment vertical="center"/>
    </xf>
    <xf numFmtId="166" fontId="23" fillId="0" borderId="21" xfId="0" applyNumberFormat="1" applyFont="1" applyBorder="1" applyAlignment="1">
      <alignment vertical="center"/>
    </xf>
    <xf numFmtId="4" fontId="23" fillId="0" borderId="22" xfId="0" applyNumberFormat="1" applyFont="1" applyBorder="1" applyAlignment="1">
      <alignment vertical="center"/>
    </xf>
    <xf numFmtId="0" fontId="5" fillId="0" borderId="0" xfId="0" applyFont="1" applyAlignment="1">
      <alignment horizontal="left" vertical="center"/>
    </xf>
    <xf numFmtId="0" fontId="0" fillId="0" borderId="0" xfId="0" applyProtection="1"/>
    <xf numFmtId="0" fontId="24"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2" fillId="0" borderId="0" xfId="0" applyFont="1" applyAlignment="1">
      <alignment horizontal="left" vertical="center"/>
    </xf>
    <xf numFmtId="0" fontId="15"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6" fillId="4" borderId="0" xfId="0" applyFont="1" applyFill="1" applyAlignment="1">
      <alignment horizontal="left" vertical="center"/>
    </xf>
    <xf numFmtId="0" fontId="16" fillId="4" borderId="0" xfId="0" applyFont="1" applyFill="1" applyAlignment="1">
      <alignment horizontal="right" vertical="center"/>
    </xf>
    <xf numFmtId="0" fontId="25"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18" fillId="0" borderId="0" xfId="0" applyNumberFormat="1" applyFont="1" applyAlignment="1"/>
    <xf numFmtId="166" fontId="26" fillId="0" borderId="13" xfId="0" applyNumberFormat="1" applyFont="1" applyBorder="1" applyAlignment="1"/>
    <xf numFmtId="166" fontId="26" fillId="0" borderId="14" xfId="0" applyNumberFormat="1" applyFont="1" applyBorder="1" applyAlignment="1"/>
    <xf numFmtId="4" fontId="27"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8" fillId="0" borderId="23" xfId="0" applyFont="1" applyBorder="1" applyAlignment="1" applyProtection="1">
      <alignment horizontal="center" vertical="center"/>
      <protection locked="0"/>
    </xf>
    <xf numFmtId="49" fontId="28" fillId="0" borderId="23" xfId="0" applyNumberFormat="1" applyFont="1" applyBorder="1" applyAlignment="1" applyProtection="1">
      <alignment horizontal="left" vertical="center" wrapText="1"/>
      <protection locked="0"/>
    </xf>
    <xf numFmtId="0" fontId="28" fillId="0" borderId="23" xfId="0" applyFont="1" applyBorder="1" applyAlignment="1" applyProtection="1">
      <alignment horizontal="left" vertical="center" wrapText="1"/>
      <protection locked="0"/>
    </xf>
    <xf numFmtId="0" fontId="28" fillId="0" borderId="23" xfId="0" applyFont="1" applyBorder="1" applyAlignment="1" applyProtection="1">
      <alignment horizontal="center" vertical="center" wrapText="1"/>
      <protection locked="0"/>
    </xf>
    <xf numFmtId="167" fontId="28" fillId="0" borderId="23" xfId="0" applyNumberFormat="1" applyFont="1" applyBorder="1" applyAlignment="1" applyProtection="1">
      <alignment vertical="center"/>
      <protection locked="0"/>
    </xf>
    <xf numFmtId="4" fontId="28" fillId="0" borderId="23" xfId="0" applyNumberFormat="1" applyFont="1" applyBorder="1" applyAlignment="1" applyProtection="1">
      <alignment vertical="center"/>
      <protection locked="0"/>
    </xf>
    <xf numFmtId="0" fontId="29" fillId="0" borderId="4" xfId="0" applyFont="1" applyBorder="1" applyAlignment="1">
      <alignment vertical="center"/>
    </xf>
    <xf numFmtId="0" fontId="28" fillId="0" borderId="15" xfId="0" applyFont="1" applyBorder="1" applyAlignment="1">
      <alignment horizontal="left" vertical="center"/>
    </xf>
    <xf numFmtId="0" fontId="28" fillId="0" borderId="0" xfId="0" applyFont="1" applyBorder="1" applyAlignment="1">
      <alignment horizontal="center" vertical="center"/>
    </xf>
    <xf numFmtId="166" fontId="17" fillId="0" borderId="0" xfId="0" applyNumberFormat="1" applyFont="1" applyBorder="1" applyAlignment="1">
      <alignment vertical="center"/>
    </xf>
    <xf numFmtId="166" fontId="17" fillId="0" borderId="16" xfId="0" applyNumberFormat="1" applyFont="1" applyBorder="1" applyAlignment="1">
      <alignment vertical="center"/>
    </xf>
    <xf numFmtId="0" fontId="16" fillId="0" borderId="0" xfId="0" applyFont="1" applyAlignment="1">
      <alignment horizontal="left" vertical="center"/>
    </xf>
    <xf numFmtId="4" fontId="0" fillId="0" borderId="0" xfId="0" applyNumberFormat="1" applyFont="1" applyAlignment="1">
      <alignment vertical="center"/>
    </xf>
    <xf numFmtId="0" fontId="16" fillId="0" borderId="23" xfId="0" applyFont="1" applyBorder="1" applyAlignment="1" applyProtection="1">
      <alignment horizontal="center" vertical="center"/>
      <protection locked="0"/>
    </xf>
    <xf numFmtId="49" fontId="16" fillId="0" borderId="23" xfId="0" applyNumberFormat="1" applyFont="1" applyBorder="1" applyAlignment="1" applyProtection="1">
      <alignment horizontal="left" vertical="center" wrapText="1"/>
      <protection locked="0"/>
    </xf>
    <xf numFmtId="0" fontId="16" fillId="0" borderId="23" xfId="0" applyFont="1" applyBorder="1" applyAlignment="1" applyProtection="1">
      <alignment horizontal="left" vertical="center" wrapText="1"/>
      <protection locked="0"/>
    </xf>
    <xf numFmtId="0" fontId="16" fillId="0" borderId="23" xfId="0" applyFont="1" applyBorder="1" applyAlignment="1" applyProtection="1">
      <alignment horizontal="center" vertical="center" wrapText="1"/>
      <protection locked="0"/>
    </xf>
    <xf numFmtId="167" fontId="16" fillId="0" borderId="23" xfId="0" applyNumberFormat="1" applyFont="1" applyBorder="1" applyAlignment="1" applyProtection="1">
      <alignment vertical="center"/>
      <protection locked="0"/>
    </xf>
    <xf numFmtId="4" fontId="16" fillId="0" borderId="23" xfId="0" applyNumberFormat="1" applyFont="1" applyBorder="1" applyAlignment="1" applyProtection="1">
      <alignment vertical="center"/>
      <protection locked="0"/>
    </xf>
    <xf numFmtId="0" fontId="17" fillId="0" borderId="15" xfId="0" applyFont="1" applyBorder="1" applyAlignment="1">
      <alignment horizontal="left" vertical="center"/>
    </xf>
    <xf numFmtId="0" fontId="17" fillId="0" borderId="0" xfId="0" applyFont="1" applyBorder="1" applyAlignment="1">
      <alignment horizontal="center"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17" fillId="0" borderId="20" xfId="0" applyFont="1" applyBorder="1" applyAlignment="1">
      <alignment horizontal="left" vertical="center"/>
    </xf>
    <xf numFmtId="0" fontId="17" fillId="0" borderId="21" xfId="0" applyFont="1" applyBorder="1" applyAlignment="1">
      <alignment horizontal="center" vertical="center"/>
    </xf>
    <xf numFmtId="166" fontId="17" fillId="0" borderId="21" xfId="0" applyNumberFormat="1" applyFont="1" applyBorder="1" applyAlignment="1">
      <alignment vertical="center"/>
    </xf>
    <xf numFmtId="166" fontId="17" fillId="0" borderId="22" xfId="0" applyNumberFormat="1" applyFont="1" applyBorder="1" applyAlignment="1">
      <alignment vertical="center"/>
    </xf>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6"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7"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5" fillId="0" borderId="1" xfId="0" applyFont="1" applyBorder="1" applyAlignment="1">
      <alignment horizontal="center" vertical="center"/>
    </xf>
    <xf numFmtId="0" fontId="35" fillId="0" borderId="27" xfId="0" applyFont="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2" fillId="0" borderId="30" xfId="0" applyFont="1" applyBorder="1" applyAlignment="1">
      <alignment horizontal="left" vertical="center"/>
    </xf>
    <xf numFmtId="0" fontId="36"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5"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7" fillId="0" borderId="0" xfId="0" applyFont="1" applyAlignment="1">
      <alignment vertical="center"/>
    </xf>
    <xf numFmtId="0" fontId="34" fillId="0" borderId="1" xfId="0" applyFont="1" applyBorder="1" applyAlignment="1">
      <alignment vertical="center"/>
    </xf>
    <xf numFmtId="0" fontId="37" fillId="0" borderId="29" xfId="0" applyFont="1" applyBorder="1" applyAlignment="1">
      <alignment vertical="center"/>
    </xf>
    <xf numFmtId="0" fontId="34" fillId="0" borderId="29" xfId="0" applyFont="1" applyBorder="1" applyAlignment="1">
      <alignment vertical="center"/>
    </xf>
    <xf numFmtId="0" fontId="0" fillId="0" borderId="1" xfId="0"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7" fillId="0" borderId="29" xfId="0" applyFont="1" applyBorder="1" applyAlignment="1"/>
    <xf numFmtId="0" fontId="32" fillId="0" borderId="27" xfId="0" applyFont="1" applyBorder="1" applyAlignment="1">
      <alignment vertical="top"/>
    </xf>
    <xf numFmtId="0" fontId="32" fillId="0" borderId="28" xfId="0" applyFont="1" applyBorder="1" applyAlignment="1">
      <alignment vertical="top"/>
    </xf>
    <xf numFmtId="0" fontId="32" fillId="0" borderId="1" xfId="0" applyFont="1" applyBorder="1" applyAlignment="1">
      <alignment horizontal="center" vertical="center"/>
    </xf>
    <xf numFmtId="0" fontId="32" fillId="0" borderId="1" xfId="0" applyFont="1" applyBorder="1" applyAlignment="1">
      <alignment horizontal="lef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xf numFmtId="14" fontId="2" fillId="0" borderId="0" xfId="0" applyNumberFormat="1" applyFont="1" applyAlignment="1">
      <alignment horizontal="left" vertical="center"/>
    </xf>
    <xf numFmtId="0" fontId="4" fillId="3" borderId="8" xfId="0" applyFont="1" applyFill="1" applyBorder="1" applyAlignment="1">
      <alignment horizontal="left" vertical="center"/>
    </xf>
    <xf numFmtId="0" fontId="0" fillId="3" borderId="8" xfId="0" applyFont="1" applyFill="1" applyBorder="1" applyAlignment="1">
      <alignment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4" fontId="13"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1" fillId="0" borderId="0" xfId="0" applyFont="1" applyAlignment="1">
      <alignment horizontal="righ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10" fillId="2" borderId="0" xfId="0" applyFont="1" applyFill="1" applyAlignment="1">
      <alignment horizontal="center" vertical="center"/>
    </xf>
    <xf numFmtId="0" fontId="2" fillId="0" borderId="0" xfId="0" applyFont="1" applyAlignment="1">
      <alignment horizontal="left" vertical="center" wrapText="1"/>
    </xf>
    <xf numFmtId="4" fontId="12" fillId="0" borderId="6" xfId="0" applyNumberFormat="1" applyFont="1" applyBorder="1" applyAlignment="1">
      <alignment vertical="center"/>
    </xf>
    <xf numFmtId="0" fontId="0" fillId="0" borderId="6" xfId="0" applyFont="1" applyBorder="1" applyAlignment="1">
      <alignment vertical="center"/>
    </xf>
    <xf numFmtId="0" fontId="16" fillId="4" borderId="7" xfId="0" applyFont="1" applyFill="1" applyBorder="1" applyAlignment="1">
      <alignment horizontal="center" vertical="center"/>
    </xf>
    <xf numFmtId="0" fontId="16" fillId="4" borderId="8" xfId="0" applyFont="1" applyFill="1" applyBorder="1" applyAlignment="1">
      <alignment horizontal="left" vertical="center"/>
    </xf>
    <xf numFmtId="0" fontId="16" fillId="4" borderId="8" xfId="0" applyFont="1" applyFill="1" applyBorder="1" applyAlignment="1">
      <alignment horizontal="center" vertical="center"/>
    </xf>
    <xf numFmtId="0" fontId="16" fillId="4" borderId="8" xfId="0" applyFont="1" applyFill="1" applyBorder="1" applyAlignment="1">
      <alignment horizontal="righ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4" fillId="0" borderId="12" xfId="0" applyFont="1" applyBorder="1" applyAlignment="1">
      <alignment horizontal="center" vertical="center"/>
    </xf>
    <xf numFmtId="0" fontId="14" fillId="0" borderId="13" xfId="0" applyFont="1" applyBorder="1" applyAlignment="1">
      <alignment horizontal="left" vertical="center"/>
    </xf>
    <xf numFmtId="0" fontId="15" fillId="0" borderId="15" xfId="0" applyFont="1" applyBorder="1" applyAlignment="1">
      <alignment horizontal="left" vertical="center"/>
    </xf>
    <xf numFmtId="0" fontId="15"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3" fillId="0" borderId="1" xfId="0" applyFont="1" applyBorder="1" applyAlignment="1">
      <alignment horizontal="center" vertical="center" wrapText="1"/>
    </xf>
    <xf numFmtId="0" fontId="35" fillId="0" borderId="1" xfId="0" applyFont="1" applyBorder="1" applyAlignment="1">
      <alignment horizontal="left" vertical="center" wrapText="1"/>
    </xf>
    <xf numFmtId="0" fontId="34" fillId="0" borderId="29" xfId="0" applyFont="1" applyBorder="1" applyAlignment="1">
      <alignment horizontal="left" wrapText="1"/>
    </xf>
    <xf numFmtId="49" fontId="35" fillId="0" borderId="1" xfId="0" applyNumberFormat="1" applyFont="1" applyBorder="1" applyAlignment="1">
      <alignment horizontal="left" vertical="center" wrapText="1"/>
    </xf>
    <xf numFmtId="0" fontId="33" fillId="0" borderId="1" xfId="0" applyFont="1" applyBorder="1" applyAlignment="1">
      <alignment horizontal="center" vertical="center"/>
    </xf>
    <xf numFmtId="0" fontId="34" fillId="0" borderId="29" xfId="0" applyFont="1" applyBorder="1" applyAlignment="1">
      <alignment horizontal="left"/>
    </xf>
    <xf numFmtId="0" fontId="35" fillId="0" borderId="1" xfId="0" applyFont="1" applyBorder="1" applyAlignment="1">
      <alignment horizontal="left" vertical="center"/>
    </xf>
    <xf numFmtId="0" fontId="35"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selection activeCell="AQ13" sqref="AQ1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4" t="s">
        <v>0</v>
      </c>
      <c r="AZ1" s="14" t="s">
        <v>1</v>
      </c>
      <c r="BA1" s="14" t="s">
        <v>2</v>
      </c>
      <c r="BB1" s="14" t="s">
        <v>3</v>
      </c>
      <c r="BT1" s="14" t="s">
        <v>4</v>
      </c>
      <c r="BU1" s="14" t="s">
        <v>4</v>
      </c>
      <c r="BV1" s="14" t="s">
        <v>5</v>
      </c>
    </row>
    <row r="2" spans="1:74" s="1" customFormat="1" ht="36.950000000000003" customHeight="1">
      <c r="AR2" s="248" t="s">
        <v>6</v>
      </c>
      <c r="AS2" s="246"/>
      <c r="AT2" s="246"/>
      <c r="AU2" s="246"/>
      <c r="AV2" s="246"/>
      <c r="AW2" s="246"/>
      <c r="AX2" s="246"/>
      <c r="AY2" s="246"/>
      <c r="AZ2" s="246"/>
      <c r="BA2" s="246"/>
      <c r="BB2" s="246"/>
      <c r="BC2" s="246"/>
      <c r="BD2" s="246"/>
      <c r="BE2" s="246"/>
      <c r="BS2" s="15" t="s">
        <v>7</v>
      </c>
      <c r="BT2" s="15" t="s">
        <v>8</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pans="1:74" s="1" customFormat="1" ht="24.95" customHeight="1">
      <c r="B4" s="18"/>
      <c r="D4" s="19" t="s">
        <v>10</v>
      </c>
      <c r="AR4" s="18"/>
      <c r="AS4" s="20" t="s">
        <v>11</v>
      </c>
      <c r="BS4" s="15" t="s">
        <v>12</v>
      </c>
    </row>
    <row r="5" spans="1:74" s="1" customFormat="1" ht="12" customHeight="1">
      <c r="B5" s="18"/>
      <c r="D5" s="21" t="s">
        <v>13</v>
      </c>
      <c r="K5" s="245" t="s">
        <v>14</v>
      </c>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R5" s="18"/>
      <c r="BS5" s="15" t="s">
        <v>7</v>
      </c>
    </row>
    <row r="6" spans="1:74" s="1" customFormat="1" ht="36.950000000000003" customHeight="1">
      <c r="B6" s="18"/>
      <c r="D6" s="23" t="s">
        <v>15</v>
      </c>
      <c r="K6" s="247" t="s">
        <v>16</v>
      </c>
      <c r="L6" s="246"/>
      <c r="M6" s="246"/>
      <c r="N6" s="246"/>
      <c r="O6" s="246"/>
      <c r="P6" s="246"/>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R6" s="18"/>
      <c r="BS6" s="15" t="s">
        <v>7</v>
      </c>
    </row>
    <row r="7" spans="1:74" s="1" customFormat="1" ht="12" customHeight="1">
      <c r="B7" s="18"/>
      <c r="D7" s="24" t="s">
        <v>17</v>
      </c>
      <c r="K7" s="22" t="s">
        <v>3</v>
      </c>
      <c r="AK7" s="24" t="s">
        <v>18</v>
      </c>
      <c r="AN7" s="22" t="s">
        <v>3</v>
      </c>
      <c r="AR7" s="18"/>
      <c r="BS7" s="15" t="s">
        <v>7</v>
      </c>
    </row>
    <row r="8" spans="1:74" s="1" customFormat="1" ht="12" customHeight="1">
      <c r="B8" s="18"/>
      <c r="D8" s="24" t="s">
        <v>19</v>
      </c>
      <c r="K8" s="22" t="s">
        <v>20</v>
      </c>
      <c r="AK8" s="24" t="s">
        <v>21</v>
      </c>
      <c r="AN8" s="236">
        <v>43906</v>
      </c>
      <c r="AR8" s="18"/>
      <c r="BS8" s="15" t="s">
        <v>7</v>
      </c>
    </row>
    <row r="9" spans="1:74" s="1" customFormat="1" ht="14.45" customHeight="1">
      <c r="B9" s="18"/>
      <c r="AR9" s="18"/>
      <c r="BS9" s="15" t="s">
        <v>7</v>
      </c>
    </row>
    <row r="10" spans="1:74" s="1" customFormat="1" ht="12" customHeight="1">
      <c r="B10" s="18"/>
      <c r="D10" s="24" t="s">
        <v>22</v>
      </c>
      <c r="AK10" s="24" t="s">
        <v>23</v>
      </c>
      <c r="AN10" s="22" t="s">
        <v>24</v>
      </c>
      <c r="AR10" s="18"/>
      <c r="BS10" s="15" t="s">
        <v>7</v>
      </c>
    </row>
    <row r="11" spans="1:74" s="1" customFormat="1" ht="18.399999999999999" customHeight="1">
      <c r="B11" s="18"/>
      <c r="E11" s="22" t="s">
        <v>25</v>
      </c>
      <c r="AK11" s="24" t="s">
        <v>26</v>
      </c>
      <c r="AN11" s="22" t="s">
        <v>3</v>
      </c>
      <c r="AR11" s="18"/>
      <c r="BS11" s="15" t="s">
        <v>7</v>
      </c>
    </row>
    <row r="12" spans="1:74" s="1" customFormat="1" ht="6.95" customHeight="1">
      <c r="B12" s="18"/>
      <c r="AR12" s="18"/>
      <c r="BS12" s="15" t="s">
        <v>7</v>
      </c>
    </row>
    <row r="13" spans="1:74" s="1" customFormat="1" ht="12" customHeight="1">
      <c r="B13" s="18"/>
      <c r="D13" s="24" t="s">
        <v>27</v>
      </c>
      <c r="AK13" s="24" t="s">
        <v>23</v>
      </c>
      <c r="AN13" s="22" t="s">
        <v>800</v>
      </c>
      <c r="AR13" s="18"/>
      <c r="BS13" s="15" t="s">
        <v>7</v>
      </c>
    </row>
    <row r="14" spans="1:74" ht="12.75">
      <c r="B14" s="18"/>
      <c r="E14" s="22" t="s">
        <v>798</v>
      </c>
      <c r="AK14" s="24" t="s">
        <v>26</v>
      </c>
      <c r="AN14" s="22" t="s">
        <v>799</v>
      </c>
      <c r="AR14" s="18"/>
      <c r="BS14" s="15" t="s">
        <v>7</v>
      </c>
    </row>
    <row r="15" spans="1:74" s="1" customFormat="1" ht="6.95" customHeight="1">
      <c r="B15" s="18"/>
      <c r="AR15" s="18"/>
      <c r="BS15" s="15" t="s">
        <v>4</v>
      </c>
    </row>
    <row r="16" spans="1:74" s="1" customFormat="1" ht="12" customHeight="1">
      <c r="B16" s="18"/>
      <c r="D16" s="24" t="s">
        <v>28</v>
      </c>
      <c r="AK16" s="24" t="s">
        <v>23</v>
      </c>
      <c r="AN16" s="22" t="s">
        <v>29</v>
      </c>
      <c r="AR16" s="18"/>
      <c r="BS16" s="15" t="s">
        <v>4</v>
      </c>
    </row>
    <row r="17" spans="1:71" s="1" customFormat="1" ht="18.399999999999999" customHeight="1">
      <c r="B17" s="18"/>
      <c r="E17" s="22" t="s">
        <v>30</v>
      </c>
      <c r="AK17" s="24" t="s">
        <v>26</v>
      </c>
      <c r="AN17" s="22" t="s">
        <v>3</v>
      </c>
      <c r="AR17" s="18"/>
      <c r="BS17" s="15" t="s">
        <v>31</v>
      </c>
    </row>
    <row r="18" spans="1:71" s="1" customFormat="1" ht="6.95" customHeight="1">
      <c r="B18" s="18"/>
      <c r="AR18" s="18"/>
      <c r="BS18" s="15" t="s">
        <v>7</v>
      </c>
    </row>
    <row r="19" spans="1:71" s="1" customFormat="1" ht="12" customHeight="1">
      <c r="B19" s="18"/>
      <c r="D19" s="24" t="s">
        <v>32</v>
      </c>
      <c r="AK19" s="24" t="s">
        <v>23</v>
      </c>
      <c r="AN19" s="22" t="s">
        <v>29</v>
      </c>
      <c r="AR19" s="18"/>
      <c r="BS19" s="15" t="s">
        <v>7</v>
      </c>
    </row>
    <row r="20" spans="1:71" s="1" customFormat="1" ht="18.399999999999999" customHeight="1">
      <c r="B20" s="18"/>
      <c r="E20" s="22" t="s">
        <v>30</v>
      </c>
      <c r="AK20" s="24" t="s">
        <v>26</v>
      </c>
      <c r="AN20" s="22" t="s">
        <v>3</v>
      </c>
      <c r="AR20" s="18"/>
      <c r="BS20" s="15" t="s">
        <v>4</v>
      </c>
    </row>
    <row r="21" spans="1:71" s="1" customFormat="1" ht="6.95" customHeight="1">
      <c r="B21" s="18"/>
      <c r="AR21" s="18"/>
    </row>
    <row r="22" spans="1:71" s="1" customFormat="1" ht="12" customHeight="1">
      <c r="B22" s="18"/>
      <c r="D22" s="24" t="s">
        <v>33</v>
      </c>
      <c r="AR22" s="18"/>
    </row>
    <row r="23" spans="1:71" s="1" customFormat="1" ht="51" customHeight="1">
      <c r="B23" s="18"/>
      <c r="E23" s="249" t="s">
        <v>34</v>
      </c>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R23" s="18"/>
    </row>
    <row r="24" spans="1:71" s="1" customFormat="1" ht="6.95" customHeight="1">
      <c r="B24" s="18"/>
      <c r="AR24" s="18"/>
    </row>
    <row r="25" spans="1:71" s="1" customFormat="1" ht="6.95" customHeight="1">
      <c r="B25" s="18"/>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R25" s="18"/>
    </row>
    <row r="26" spans="1:71" s="2" customFormat="1" ht="25.9" customHeight="1">
      <c r="A26" s="27"/>
      <c r="B26" s="28"/>
      <c r="C26" s="27"/>
      <c r="D26" s="29" t="s">
        <v>35</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250">
        <f>ROUND(AG54,2)</f>
        <v>670565.6</v>
      </c>
      <c r="AL26" s="251"/>
      <c r="AM26" s="251"/>
      <c r="AN26" s="251"/>
      <c r="AO26" s="251"/>
      <c r="AP26" s="27"/>
      <c r="AQ26" s="27"/>
      <c r="AR26" s="28"/>
      <c r="BE26" s="27"/>
    </row>
    <row r="27" spans="1:71" s="2" customFormat="1" ht="6.95" customHeight="1">
      <c r="A27" s="27"/>
      <c r="B27" s="28"/>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8"/>
      <c r="BE27" s="27"/>
    </row>
    <row r="28" spans="1:71" s="2" customFormat="1" ht="12.75">
      <c r="A28" s="27"/>
      <c r="B28" s="28"/>
      <c r="C28" s="27"/>
      <c r="D28" s="27"/>
      <c r="E28" s="27"/>
      <c r="F28" s="27"/>
      <c r="G28" s="27"/>
      <c r="H28" s="27"/>
      <c r="I28" s="27"/>
      <c r="J28" s="27"/>
      <c r="K28" s="27"/>
      <c r="L28" s="244" t="s">
        <v>36</v>
      </c>
      <c r="M28" s="244"/>
      <c r="N28" s="244"/>
      <c r="O28" s="244"/>
      <c r="P28" s="244"/>
      <c r="Q28" s="27"/>
      <c r="R28" s="27"/>
      <c r="S28" s="27"/>
      <c r="T28" s="27"/>
      <c r="U28" s="27"/>
      <c r="V28" s="27"/>
      <c r="W28" s="244" t="s">
        <v>37</v>
      </c>
      <c r="X28" s="244"/>
      <c r="Y28" s="244"/>
      <c r="Z28" s="244"/>
      <c r="AA28" s="244"/>
      <c r="AB28" s="244"/>
      <c r="AC28" s="244"/>
      <c r="AD28" s="244"/>
      <c r="AE28" s="244"/>
      <c r="AF28" s="27"/>
      <c r="AG28" s="27"/>
      <c r="AH28" s="27"/>
      <c r="AI28" s="27"/>
      <c r="AJ28" s="27"/>
      <c r="AK28" s="244" t="s">
        <v>38</v>
      </c>
      <c r="AL28" s="244"/>
      <c r="AM28" s="244"/>
      <c r="AN28" s="244"/>
      <c r="AO28" s="244"/>
      <c r="AP28" s="27"/>
      <c r="AQ28" s="27"/>
      <c r="AR28" s="28"/>
      <c r="BE28" s="27"/>
    </row>
    <row r="29" spans="1:71" s="3" customFormat="1" ht="14.45" customHeight="1">
      <c r="B29" s="32"/>
      <c r="D29" s="24" t="s">
        <v>39</v>
      </c>
      <c r="F29" s="24" t="s">
        <v>40</v>
      </c>
      <c r="L29" s="243">
        <v>0.21</v>
      </c>
      <c r="M29" s="242"/>
      <c r="N29" s="242"/>
      <c r="O29" s="242"/>
      <c r="P29" s="242"/>
      <c r="W29" s="241">
        <f>ROUND(AZ54, 2)</f>
        <v>670565.6</v>
      </c>
      <c r="X29" s="242"/>
      <c r="Y29" s="242"/>
      <c r="Z29" s="242"/>
      <c r="AA29" s="242"/>
      <c r="AB29" s="242"/>
      <c r="AC29" s="242"/>
      <c r="AD29" s="242"/>
      <c r="AE29" s="242"/>
      <c r="AK29" s="241">
        <f>ROUND(AV54, 2)</f>
        <v>140818.78</v>
      </c>
      <c r="AL29" s="242"/>
      <c r="AM29" s="242"/>
      <c r="AN29" s="242"/>
      <c r="AO29" s="242"/>
      <c r="AR29" s="32"/>
    </row>
    <row r="30" spans="1:71" s="3" customFormat="1" ht="14.45" customHeight="1">
      <c r="B30" s="32"/>
      <c r="F30" s="24" t="s">
        <v>41</v>
      </c>
      <c r="L30" s="243">
        <v>0.15</v>
      </c>
      <c r="M30" s="242"/>
      <c r="N30" s="242"/>
      <c r="O30" s="242"/>
      <c r="P30" s="242"/>
      <c r="W30" s="241">
        <f>ROUND(BA54, 2)</f>
        <v>0</v>
      </c>
      <c r="X30" s="242"/>
      <c r="Y30" s="242"/>
      <c r="Z30" s="242"/>
      <c r="AA30" s="242"/>
      <c r="AB30" s="242"/>
      <c r="AC30" s="242"/>
      <c r="AD30" s="242"/>
      <c r="AE30" s="242"/>
      <c r="AK30" s="241">
        <f>ROUND(AW54, 2)</f>
        <v>0</v>
      </c>
      <c r="AL30" s="242"/>
      <c r="AM30" s="242"/>
      <c r="AN30" s="242"/>
      <c r="AO30" s="242"/>
      <c r="AR30" s="32"/>
    </row>
    <row r="31" spans="1:71" s="3" customFormat="1" ht="14.45" hidden="1" customHeight="1">
      <c r="B31" s="32"/>
      <c r="F31" s="24" t="s">
        <v>42</v>
      </c>
      <c r="L31" s="243">
        <v>0.21</v>
      </c>
      <c r="M31" s="242"/>
      <c r="N31" s="242"/>
      <c r="O31" s="242"/>
      <c r="P31" s="242"/>
      <c r="W31" s="241">
        <f>ROUND(BB54, 2)</f>
        <v>0</v>
      </c>
      <c r="X31" s="242"/>
      <c r="Y31" s="242"/>
      <c r="Z31" s="242"/>
      <c r="AA31" s="242"/>
      <c r="AB31" s="242"/>
      <c r="AC31" s="242"/>
      <c r="AD31" s="242"/>
      <c r="AE31" s="242"/>
      <c r="AK31" s="241">
        <v>0</v>
      </c>
      <c r="AL31" s="242"/>
      <c r="AM31" s="242"/>
      <c r="AN31" s="242"/>
      <c r="AO31" s="242"/>
      <c r="AR31" s="32"/>
    </row>
    <row r="32" spans="1:71" s="3" customFormat="1" ht="14.45" hidden="1" customHeight="1">
      <c r="B32" s="32"/>
      <c r="F32" s="24" t="s">
        <v>43</v>
      </c>
      <c r="L32" s="243">
        <v>0.15</v>
      </c>
      <c r="M32" s="242"/>
      <c r="N32" s="242"/>
      <c r="O32" s="242"/>
      <c r="P32" s="242"/>
      <c r="W32" s="241">
        <f>ROUND(BC54, 2)</f>
        <v>0</v>
      </c>
      <c r="X32" s="242"/>
      <c r="Y32" s="242"/>
      <c r="Z32" s="242"/>
      <c r="AA32" s="242"/>
      <c r="AB32" s="242"/>
      <c r="AC32" s="242"/>
      <c r="AD32" s="242"/>
      <c r="AE32" s="242"/>
      <c r="AK32" s="241">
        <v>0</v>
      </c>
      <c r="AL32" s="242"/>
      <c r="AM32" s="242"/>
      <c r="AN32" s="242"/>
      <c r="AO32" s="242"/>
      <c r="AR32" s="32"/>
    </row>
    <row r="33" spans="1:57" s="3" customFormat="1" ht="14.45" hidden="1" customHeight="1">
      <c r="B33" s="32"/>
      <c r="F33" s="24" t="s">
        <v>44</v>
      </c>
      <c r="L33" s="243">
        <v>0</v>
      </c>
      <c r="M33" s="242"/>
      <c r="N33" s="242"/>
      <c r="O33" s="242"/>
      <c r="P33" s="242"/>
      <c r="W33" s="241">
        <f>ROUND(BD54, 2)</f>
        <v>0</v>
      </c>
      <c r="X33" s="242"/>
      <c r="Y33" s="242"/>
      <c r="Z33" s="242"/>
      <c r="AA33" s="242"/>
      <c r="AB33" s="242"/>
      <c r="AC33" s="242"/>
      <c r="AD33" s="242"/>
      <c r="AE33" s="242"/>
      <c r="AK33" s="241">
        <v>0</v>
      </c>
      <c r="AL33" s="242"/>
      <c r="AM33" s="242"/>
      <c r="AN33" s="242"/>
      <c r="AO33" s="242"/>
      <c r="AR33" s="32"/>
    </row>
    <row r="34" spans="1:57" s="2" customFormat="1" ht="6.95" customHeight="1">
      <c r="A34" s="27"/>
      <c r="B34" s="28"/>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8"/>
      <c r="BE34" s="27"/>
    </row>
    <row r="35" spans="1:57" s="2" customFormat="1" ht="25.9" customHeight="1">
      <c r="A35" s="27"/>
      <c r="B35" s="28"/>
      <c r="C35" s="33"/>
      <c r="D35" s="34" t="s">
        <v>45</v>
      </c>
      <c r="E35" s="35"/>
      <c r="F35" s="35"/>
      <c r="G35" s="35"/>
      <c r="H35" s="35"/>
      <c r="I35" s="35"/>
      <c r="J35" s="35"/>
      <c r="K35" s="35"/>
      <c r="L35" s="35"/>
      <c r="M35" s="35"/>
      <c r="N35" s="35"/>
      <c r="O35" s="35"/>
      <c r="P35" s="35"/>
      <c r="Q35" s="35"/>
      <c r="R35" s="35"/>
      <c r="S35" s="35"/>
      <c r="T35" s="36" t="s">
        <v>46</v>
      </c>
      <c r="U35" s="35"/>
      <c r="V35" s="35"/>
      <c r="W35" s="35"/>
      <c r="X35" s="237" t="s">
        <v>47</v>
      </c>
      <c r="Y35" s="238"/>
      <c r="Z35" s="238"/>
      <c r="AA35" s="238"/>
      <c r="AB35" s="238"/>
      <c r="AC35" s="35"/>
      <c r="AD35" s="35"/>
      <c r="AE35" s="35"/>
      <c r="AF35" s="35"/>
      <c r="AG35" s="35"/>
      <c r="AH35" s="35"/>
      <c r="AI35" s="35"/>
      <c r="AJ35" s="35"/>
      <c r="AK35" s="239">
        <f>SUM(AK26:AK33)</f>
        <v>811384.38</v>
      </c>
      <c r="AL35" s="238"/>
      <c r="AM35" s="238"/>
      <c r="AN35" s="238"/>
      <c r="AO35" s="240"/>
      <c r="AP35" s="33"/>
      <c r="AQ35" s="33"/>
      <c r="AR35" s="28"/>
      <c r="BE35" s="27"/>
    </row>
    <row r="36" spans="1:57" s="2" customFormat="1" ht="6.95" customHeight="1">
      <c r="A36" s="27"/>
      <c r="B36" s="28"/>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8"/>
      <c r="BE36" s="27"/>
    </row>
    <row r="37" spans="1:57" s="2" customFormat="1" ht="6.95" customHeight="1">
      <c r="A37" s="27"/>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28"/>
      <c r="BE37" s="27"/>
    </row>
    <row r="41" spans="1:57" s="2" customFormat="1" ht="6.95" customHeight="1">
      <c r="A41" s="27"/>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28"/>
      <c r="BE41" s="27"/>
    </row>
    <row r="42" spans="1:57" s="2" customFormat="1" ht="24.95" customHeight="1">
      <c r="A42" s="27"/>
      <c r="B42" s="28"/>
      <c r="C42" s="19" t="s">
        <v>48</v>
      </c>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8"/>
      <c r="BE42" s="27"/>
    </row>
    <row r="43" spans="1:57" s="2" customFormat="1" ht="6.95" customHeight="1">
      <c r="A43" s="27"/>
      <c r="B43" s="28"/>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8"/>
      <c r="BE43" s="27"/>
    </row>
    <row r="44" spans="1:57" s="4" customFormat="1" ht="12" customHeight="1">
      <c r="B44" s="41"/>
      <c r="C44" s="24" t="s">
        <v>13</v>
      </c>
      <c r="L44" s="4" t="str">
        <f>K5</f>
        <v>2018-020</v>
      </c>
      <c r="AR44" s="41"/>
    </row>
    <row r="45" spans="1:57" s="5" customFormat="1" ht="36.950000000000003" customHeight="1">
      <c r="B45" s="42"/>
      <c r="C45" s="43" t="s">
        <v>15</v>
      </c>
      <c r="L45" s="261" t="str">
        <f>K6</f>
        <v>Komunitní centrum Hněvčeves</v>
      </c>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N45" s="262"/>
      <c r="AO45" s="262"/>
      <c r="AR45" s="42"/>
    </row>
    <row r="46" spans="1:57" s="2" customFormat="1" ht="6.95" customHeight="1">
      <c r="A46" s="27"/>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8"/>
      <c r="BE46" s="27"/>
    </row>
    <row r="47" spans="1:57" s="2" customFormat="1" ht="12" customHeight="1">
      <c r="A47" s="27"/>
      <c r="B47" s="28"/>
      <c r="C47" s="24" t="s">
        <v>19</v>
      </c>
      <c r="D47" s="27"/>
      <c r="E47" s="27"/>
      <c r="F47" s="27"/>
      <c r="G47" s="27"/>
      <c r="H47" s="27"/>
      <c r="I47" s="27"/>
      <c r="J47" s="27"/>
      <c r="K47" s="27"/>
      <c r="L47" s="44" t="str">
        <f>IF(K8="","",K8)</f>
        <v>Hněvčeves</v>
      </c>
      <c r="M47" s="27"/>
      <c r="N47" s="27"/>
      <c r="O47" s="27"/>
      <c r="P47" s="27"/>
      <c r="Q47" s="27"/>
      <c r="R47" s="27"/>
      <c r="S47" s="27"/>
      <c r="T47" s="27"/>
      <c r="U47" s="27"/>
      <c r="V47" s="27"/>
      <c r="W47" s="27"/>
      <c r="X47" s="27"/>
      <c r="Y47" s="27"/>
      <c r="Z47" s="27"/>
      <c r="AA47" s="27"/>
      <c r="AB47" s="27"/>
      <c r="AC47" s="27"/>
      <c r="AD47" s="27"/>
      <c r="AE47" s="27"/>
      <c r="AF47" s="27"/>
      <c r="AG47" s="27"/>
      <c r="AH47" s="27"/>
      <c r="AI47" s="24" t="s">
        <v>21</v>
      </c>
      <c r="AJ47" s="27"/>
      <c r="AK47" s="27"/>
      <c r="AL47" s="27"/>
      <c r="AM47" s="263">
        <f>IF(AN8= "","",AN8)</f>
        <v>43906</v>
      </c>
      <c r="AN47" s="263"/>
      <c r="AO47" s="27"/>
      <c r="AP47" s="27"/>
      <c r="AQ47" s="27"/>
      <c r="AR47" s="28"/>
      <c r="BE47" s="27"/>
    </row>
    <row r="48" spans="1:57" s="2" customFormat="1" ht="6.95" customHeight="1">
      <c r="A48" s="27"/>
      <c r="B48" s="28"/>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8"/>
      <c r="BE48" s="27"/>
    </row>
    <row r="49" spans="1:91" s="2" customFormat="1" ht="15.2" customHeight="1">
      <c r="A49" s="27"/>
      <c r="B49" s="28"/>
      <c r="C49" s="24" t="s">
        <v>22</v>
      </c>
      <c r="D49" s="27"/>
      <c r="E49" s="27"/>
      <c r="F49" s="27"/>
      <c r="G49" s="27"/>
      <c r="H49" s="27"/>
      <c r="I49" s="27"/>
      <c r="J49" s="27"/>
      <c r="K49" s="27"/>
      <c r="L49" s="4" t="str">
        <f>IF(E11= "","",E11)</f>
        <v>Obec Hněvčeves</v>
      </c>
      <c r="M49" s="27"/>
      <c r="N49" s="27"/>
      <c r="O49" s="27"/>
      <c r="P49" s="27"/>
      <c r="Q49" s="27"/>
      <c r="R49" s="27"/>
      <c r="S49" s="27"/>
      <c r="T49" s="27"/>
      <c r="U49" s="27"/>
      <c r="V49" s="27"/>
      <c r="W49" s="27"/>
      <c r="X49" s="27"/>
      <c r="Y49" s="27"/>
      <c r="Z49" s="27"/>
      <c r="AA49" s="27"/>
      <c r="AB49" s="27"/>
      <c r="AC49" s="27"/>
      <c r="AD49" s="27"/>
      <c r="AE49" s="27"/>
      <c r="AF49" s="27"/>
      <c r="AG49" s="27"/>
      <c r="AH49" s="27"/>
      <c r="AI49" s="24" t="s">
        <v>28</v>
      </c>
      <c r="AJ49" s="27"/>
      <c r="AK49" s="27"/>
      <c r="AL49" s="27"/>
      <c r="AM49" s="264" t="str">
        <f>IF(E17="","",E17)</f>
        <v>Martin Suchomel</v>
      </c>
      <c r="AN49" s="265"/>
      <c r="AO49" s="265"/>
      <c r="AP49" s="265"/>
      <c r="AQ49" s="27"/>
      <c r="AR49" s="28"/>
      <c r="AS49" s="266" t="s">
        <v>49</v>
      </c>
      <c r="AT49" s="267"/>
      <c r="AU49" s="46"/>
      <c r="AV49" s="46"/>
      <c r="AW49" s="46"/>
      <c r="AX49" s="46"/>
      <c r="AY49" s="46"/>
      <c r="AZ49" s="46"/>
      <c r="BA49" s="46"/>
      <c r="BB49" s="46"/>
      <c r="BC49" s="46"/>
      <c r="BD49" s="47"/>
      <c r="BE49" s="27"/>
    </row>
    <row r="50" spans="1:91" s="2" customFormat="1" ht="15.2" customHeight="1">
      <c r="A50" s="27"/>
      <c r="B50" s="28"/>
      <c r="C50" s="24" t="s">
        <v>27</v>
      </c>
      <c r="D50" s="27"/>
      <c r="E50" s="27"/>
      <c r="F50" s="27"/>
      <c r="G50" s="27"/>
      <c r="H50" s="27"/>
      <c r="I50" s="27"/>
      <c r="J50" s="27"/>
      <c r="K50" s="27"/>
      <c r="L50" s="4" t="str">
        <f>IF(E14="","",E14)</f>
        <v>Kalkan s.r.o.</v>
      </c>
      <c r="M50" s="27"/>
      <c r="N50" s="27"/>
      <c r="O50" s="27"/>
      <c r="P50" s="27"/>
      <c r="Q50" s="27"/>
      <c r="R50" s="27"/>
      <c r="S50" s="27"/>
      <c r="T50" s="27"/>
      <c r="U50" s="27"/>
      <c r="V50" s="27"/>
      <c r="W50" s="27"/>
      <c r="X50" s="27"/>
      <c r="Y50" s="27"/>
      <c r="Z50" s="27"/>
      <c r="AA50" s="27"/>
      <c r="AB50" s="27"/>
      <c r="AC50" s="27"/>
      <c r="AD50" s="27"/>
      <c r="AE50" s="27"/>
      <c r="AF50" s="27"/>
      <c r="AG50" s="27"/>
      <c r="AH50" s="27"/>
      <c r="AI50" s="24" t="s">
        <v>32</v>
      </c>
      <c r="AJ50" s="27"/>
      <c r="AK50" s="27"/>
      <c r="AL50" s="27"/>
      <c r="AM50" s="264" t="str">
        <f>IF(E20="","",E20)</f>
        <v>Martin Suchomel</v>
      </c>
      <c r="AN50" s="265"/>
      <c r="AO50" s="265"/>
      <c r="AP50" s="265"/>
      <c r="AQ50" s="27"/>
      <c r="AR50" s="28"/>
      <c r="AS50" s="268"/>
      <c r="AT50" s="269"/>
      <c r="AU50" s="48"/>
      <c r="AV50" s="48"/>
      <c r="AW50" s="48"/>
      <c r="AX50" s="48"/>
      <c r="AY50" s="48"/>
      <c r="AZ50" s="48"/>
      <c r="BA50" s="48"/>
      <c r="BB50" s="48"/>
      <c r="BC50" s="48"/>
      <c r="BD50" s="49"/>
      <c r="BE50" s="27"/>
    </row>
    <row r="51" spans="1:91" s="2" customFormat="1" ht="10.9" customHeight="1">
      <c r="A51" s="27"/>
      <c r="B51" s="28"/>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8"/>
      <c r="AS51" s="268"/>
      <c r="AT51" s="269"/>
      <c r="AU51" s="48"/>
      <c r="AV51" s="48"/>
      <c r="AW51" s="48"/>
      <c r="AX51" s="48"/>
      <c r="AY51" s="48"/>
      <c r="AZ51" s="48"/>
      <c r="BA51" s="48"/>
      <c r="BB51" s="48"/>
      <c r="BC51" s="48"/>
      <c r="BD51" s="49"/>
      <c r="BE51" s="27"/>
    </row>
    <row r="52" spans="1:91" s="2" customFormat="1" ht="29.25" customHeight="1">
      <c r="A52" s="27"/>
      <c r="B52" s="28"/>
      <c r="C52" s="252" t="s">
        <v>50</v>
      </c>
      <c r="D52" s="253"/>
      <c r="E52" s="253"/>
      <c r="F52" s="253"/>
      <c r="G52" s="253"/>
      <c r="H52" s="50"/>
      <c r="I52" s="254" t="s">
        <v>51</v>
      </c>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5" t="s">
        <v>52</v>
      </c>
      <c r="AH52" s="253"/>
      <c r="AI52" s="253"/>
      <c r="AJ52" s="253"/>
      <c r="AK52" s="253"/>
      <c r="AL52" s="253"/>
      <c r="AM52" s="253"/>
      <c r="AN52" s="254" t="s">
        <v>53</v>
      </c>
      <c r="AO52" s="253"/>
      <c r="AP52" s="253"/>
      <c r="AQ52" s="51" t="s">
        <v>54</v>
      </c>
      <c r="AR52" s="28"/>
      <c r="AS52" s="52" t="s">
        <v>55</v>
      </c>
      <c r="AT52" s="53" t="s">
        <v>56</v>
      </c>
      <c r="AU52" s="53" t="s">
        <v>57</v>
      </c>
      <c r="AV52" s="53" t="s">
        <v>58</v>
      </c>
      <c r="AW52" s="53" t="s">
        <v>59</v>
      </c>
      <c r="AX52" s="53" t="s">
        <v>60</v>
      </c>
      <c r="AY52" s="53" t="s">
        <v>61</v>
      </c>
      <c r="AZ52" s="53" t="s">
        <v>62</v>
      </c>
      <c r="BA52" s="53" t="s">
        <v>63</v>
      </c>
      <c r="BB52" s="53" t="s">
        <v>64</v>
      </c>
      <c r="BC52" s="53" t="s">
        <v>65</v>
      </c>
      <c r="BD52" s="54" t="s">
        <v>66</v>
      </c>
      <c r="BE52" s="27"/>
    </row>
    <row r="53" spans="1:91" s="2" customFormat="1" ht="10.9" customHeight="1">
      <c r="A53" s="27"/>
      <c r="B53" s="28"/>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8"/>
      <c r="AS53" s="55"/>
      <c r="AT53" s="56"/>
      <c r="AU53" s="56"/>
      <c r="AV53" s="56"/>
      <c r="AW53" s="56"/>
      <c r="AX53" s="56"/>
      <c r="AY53" s="56"/>
      <c r="AZ53" s="56"/>
      <c r="BA53" s="56"/>
      <c r="BB53" s="56"/>
      <c r="BC53" s="56"/>
      <c r="BD53" s="57"/>
      <c r="BE53" s="27"/>
    </row>
    <row r="54" spans="1:91" s="6" customFormat="1" ht="32.450000000000003" customHeight="1">
      <c r="B54" s="58"/>
      <c r="C54" s="59" t="s">
        <v>67</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259">
        <f>ROUND(AG55,2)</f>
        <v>670565.6</v>
      </c>
      <c r="AH54" s="259"/>
      <c r="AI54" s="259"/>
      <c r="AJ54" s="259"/>
      <c r="AK54" s="259"/>
      <c r="AL54" s="259"/>
      <c r="AM54" s="259"/>
      <c r="AN54" s="260">
        <f>SUM(AG54,AT54)</f>
        <v>811384.38</v>
      </c>
      <c r="AO54" s="260"/>
      <c r="AP54" s="260"/>
      <c r="AQ54" s="62" t="s">
        <v>3</v>
      </c>
      <c r="AR54" s="58"/>
      <c r="AS54" s="63">
        <f>ROUND(AS55,2)</f>
        <v>0</v>
      </c>
      <c r="AT54" s="64">
        <f>ROUND(SUM(AV54:AW54),2)</f>
        <v>140818.78</v>
      </c>
      <c r="AU54" s="65">
        <f>ROUND(AU55,5)</f>
        <v>529.60778000000005</v>
      </c>
      <c r="AV54" s="64">
        <f>ROUND(AZ54*L29,2)</f>
        <v>140818.78</v>
      </c>
      <c r="AW54" s="64">
        <f>ROUND(BA54*L30,2)</f>
        <v>0</v>
      </c>
      <c r="AX54" s="64">
        <f>ROUND(BB54*L29,2)</f>
        <v>0</v>
      </c>
      <c r="AY54" s="64">
        <f>ROUND(BC54*L30,2)</f>
        <v>0</v>
      </c>
      <c r="AZ54" s="64">
        <f>ROUND(AZ55,2)</f>
        <v>670565.6</v>
      </c>
      <c r="BA54" s="64">
        <f>ROUND(BA55,2)</f>
        <v>0</v>
      </c>
      <c r="BB54" s="64">
        <f>ROUND(BB55,2)</f>
        <v>0</v>
      </c>
      <c r="BC54" s="64">
        <f>ROUND(BC55,2)</f>
        <v>0</v>
      </c>
      <c r="BD54" s="66">
        <f>ROUND(BD55,2)</f>
        <v>0</v>
      </c>
      <c r="BS54" s="67" t="s">
        <v>68</v>
      </c>
      <c r="BT54" s="67" t="s">
        <v>69</v>
      </c>
      <c r="BU54" s="68" t="s">
        <v>70</v>
      </c>
      <c r="BV54" s="67" t="s">
        <v>71</v>
      </c>
      <c r="BW54" s="67" t="s">
        <v>5</v>
      </c>
      <c r="BX54" s="67" t="s">
        <v>72</v>
      </c>
      <c r="CL54" s="67" t="s">
        <v>3</v>
      </c>
    </row>
    <row r="55" spans="1:91" s="7" customFormat="1" ht="16.5" customHeight="1">
      <c r="A55" s="69" t="s">
        <v>73</v>
      </c>
      <c r="B55" s="70"/>
      <c r="C55" s="71"/>
      <c r="D55" s="258" t="s">
        <v>74</v>
      </c>
      <c r="E55" s="258"/>
      <c r="F55" s="258"/>
      <c r="G55" s="258"/>
      <c r="H55" s="258"/>
      <c r="I55" s="72"/>
      <c r="J55" s="258" t="s">
        <v>75</v>
      </c>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6">
        <f>'D.1.4.UT - Zařízení pro v...'!J30</f>
        <v>670565.6</v>
      </c>
      <c r="AH55" s="257"/>
      <c r="AI55" s="257"/>
      <c r="AJ55" s="257"/>
      <c r="AK55" s="257"/>
      <c r="AL55" s="257"/>
      <c r="AM55" s="257"/>
      <c r="AN55" s="256">
        <f>SUM(AG55,AT55)</f>
        <v>811384.38</v>
      </c>
      <c r="AO55" s="257"/>
      <c r="AP55" s="257"/>
      <c r="AQ55" s="73" t="s">
        <v>76</v>
      </c>
      <c r="AR55" s="70"/>
      <c r="AS55" s="74">
        <v>0</v>
      </c>
      <c r="AT55" s="75">
        <f>ROUND(SUM(AV55:AW55),2)</f>
        <v>140818.78</v>
      </c>
      <c r="AU55" s="76">
        <f>'D.1.4.UT - Zařízení pro v...'!P90</f>
        <v>529.60778400000004</v>
      </c>
      <c r="AV55" s="75">
        <f>'D.1.4.UT - Zařízení pro v...'!J33</f>
        <v>140818.78</v>
      </c>
      <c r="AW55" s="75">
        <f>'D.1.4.UT - Zařízení pro v...'!J34</f>
        <v>0</v>
      </c>
      <c r="AX55" s="75">
        <f>'D.1.4.UT - Zařízení pro v...'!J35</f>
        <v>0</v>
      </c>
      <c r="AY55" s="75">
        <f>'D.1.4.UT - Zařízení pro v...'!J36</f>
        <v>0</v>
      </c>
      <c r="AZ55" s="75">
        <f>'D.1.4.UT - Zařízení pro v...'!F33</f>
        <v>670565.6</v>
      </c>
      <c r="BA55" s="75">
        <f>'D.1.4.UT - Zařízení pro v...'!F34</f>
        <v>0</v>
      </c>
      <c r="BB55" s="75">
        <f>'D.1.4.UT - Zařízení pro v...'!F35</f>
        <v>0</v>
      </c>
      <c r="BC55" s="75">
        <f>'D.1.4.UT - Zařízení pro v...'!F36</f>
        <v>0</v>
      </c>
      <c r="BD55" s="77">
        <f>'D.1.4.UT - Zařízení pro v...'!F37</f>
        <v>0</v>
      </c>
      <c r="BT55" s="78" t="s">
        <v>77</v>
      </c>
      <c r="BV55" s="78" t="s">
        <v>71</v>
      </c>
      <c r="BW55" s="78" t="s">
        <v>78</v>
      </c>
      <c r="BX55" s="78" t="s">
        <v>5</v>
      </c>
      <c r="CL55" s="78" t="s">
        <v>3</v>
      </c>
      <c r="CM55" s="78" t="s">
        <v>79</v>
      </c>
    </row>
    <row r="56" spans="1:91" s="2" customFormat="1" ht="30" customHeight="1">
      <c r="A56" s="27"/>
      <c r="B56" s="28"/>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8"/>
      <c r="AS56" s="27"/>
      <c r="AT56" s="27"/>
      <c r="AU56" s="27"/>
      <c r="AV56" s="27"/>
      <c r="AW56" s="27"/>
      <c r="AX56" s="27"/>
      <c r="AY56" s="27"/>
      <c r="AZ56" s="27"/>
      <c r="BA56" s="27"/>
      <c r="BB56" s="27"/>
      <c r="BC56" s="27"/>
      <c r="BD56" s="27"/>
      <c r="BE56" s="27"/>
    </row>
    <row r="57" spans="1:91" s="2" customFormat="1" ht="6.95" customHeight="1">
      <c r="A57" s="27"/>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28"/>
      <c r="AS57" s="27"/>
      <c r="AT57" s="27"/>
      <c r="AU57" s="27"/>
      <c r="AV57" s="27"/>
      <c r="AW57" s="27"/>
      <c r="AX57" s="27"/>
      <c r="AY57" s="27"/>
      <c r="AZ57" s="27"/>
      <c r="BA57" s="27"/>
      <c r="BB57" s="27"/>
      <c r="BC57" s="27"/>
      <c r="BD57" s="27"/>
      <c r="BE57" s="27"/>
    </row>
  </sheetData>
  <mergeCells count="40">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K5:AO5"/>
    <mergeCell ref="K6:AO6"/>
    <mergeCell ref="AR2:BE2"/>
    <mergeCell ref="E23:AN23"/>
    <mergeCell ref="AK26:AO26"/>
    <mergeCell ref="L28:P28"/>
    <mergeCell ref="W28:AE28"/>
    <mergeCell ref="AK28:AO28"/>
    <mergeCell ref="AK29:AO29"/>
    <mergeCell ref="L29:P29"/>
    <mergeCell ref="X35:AB35"/>
    <mergeCell ref="AK35:AO35"/>
    <mergeCell ref="AK33:AO33"/>
    <mergeCell ref="L33:P33"/>
    <mergeCell ref="W29:AE29"/>
    <mergeCell ref="W32:AE32"/>
    <mergeCell ref="W30:AE30"/>
    <mergeCell ref="W31:AE31"/>
    <mergeCell ref="W33:AE33"/>
    <mergeCell ref="AK30:AO30"/>
    <mergeCell ref="L30:P30"/>
    <mergeCell ref="AK31:AO31"/>
    <mergeCell ref="L31:P31"/>
    <mergeCell ref="AK32:AO32"/>
    <mergeCell ref="L32:P32"/>
  </mergeCells>
  <hyperlinks>
    <hyperlink ref="A55" location="'D.1.4.UT - Zařízení pro v...'!C2" display="/"/>
  </hyperlinks>
  <pageMargins left="0.39370078740157483" right="0.39370078740157483" top="0.39370078740157483" bottom="0.39370078740157483"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44"/>
  <sheetViews>
    <sheetView showGridLines="0" topLeftCell="A107" workbookViewId="0">
      <selection activeCell="J119" sqref="J11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79"/>
    </row>
    <row r="2" spans="1:46" s="1" customFormat="1" ht="36.950000000000003" customHeight="1">
      <c r="L2" s="248" t="s">
        <v>6</v>
      </c>
      <c r="M2" s="246"/>
      <c r="N2" s="246"/>
      <c r="O2" s="246"/>
      <c r="P2" s="246"/>
      <c r="Q2" s="246"/>
      <c r="R2" s="246"/>
      <c r="S2" s="246"/>
      <c r="T2" s="246"/>
      <c r="U2" s="246"/>
      <c r="V2" s="246"/>
      <c r="AT2" s="15" t="s">
        <v>78</v>
      </c>
    </row>
    <row r="3" spans="1:46" s="1" customFormat="1" ht="6.95" customHeight="1">
      <c r="B3" s="16"/>
      <c r="C3" s="17"/>
      <c r="D3" s="17"/>
      <c r="E3" s="17"/>
      <c r="F3" s="17"/>
      <c r="G3" s="17"/>
      <c r="H3" s="17"/>
      <c r="I3" s="17"/>
      <c r="J3" s="17"/>
      <c r="K3" s="17"/>
      <c r="L3" s="18"/>
      <c r="AT3" s="15" t="s">
        <v>79</v>
      </c>
    </row>
    <row r="4" spans="1:46" s="1" customFormat="1" ht="24.95" customHeight="1">
      <c r="B4" s="18"/>
      <c r="D4" s="19" t="s">
        <v>80</v>
      </c>
      <c r="L4" s="18"/>
      <c r="M4" s="80" t="s">
        <v>11</v>
      </c>
      <c r="AT4" s="15" t="s">
        <v>4</v>
      </c>
    </row>
    <row r="5" spans="1:46" s="1" customFormat="1" ht="6.95" customHeight="1">
      <c r="B5" s="18"/>
      <c r="L5" s="18"/>
    </row>
    <row r="6" spans="1:46" s="1" customFormat="1" ht="12" customHeight="1">
      <c r="B6" s="18"/>
      <c r="D6" s="24" t="s">
        <v>15</v>
      </c>
      <c r="L6" s="18"/>
    </row>
    <row r="7" spans="1:46" s="1" customFormat="1" ht="16.5" customHeight="1">
      <c r="B7" s="18"/>
      <c r="E7" s="271" t="str">
        <f>'Rekapitulace stavby'!K6</f>
        <v>Komunitní centrum Hněvčeves</v>
      </c>
      <c r="F7" s="272"/>
      <c r="G7" s="272"/>
      <c r="H7" s="272"/>
      <c r="L7" s="18"/>
    </row>
    <row r="8" spans="1:46" s="2" customFormat="1" ht="12" customHeight="1">
      <c r="A8" s="27"/>
      <c r="B8" s="28"/>
      <c r="C8" s="27"/>
      <c r="D8" s="24" t="s">
        <v>81</v>
      </c>
      <c r="E8" s="27"/>
      <c r="F8" s="27"/>
      <c r="G8" s="27"/>
      <c r="H8" s="27"/>
      <c r="I8" s="27"/>
      <c r="J8" s="27"/>
      <c r="K8" s="27"/>
      <c r="L8" s="81"/>
      <c r="S8" s="27"/>
      <c r="T8" s="27"/>
      <c r="U8" s="27"/>
      <c r="V8" s="27"/>
      <c r="W8" s="27"/>
      <c r="X8" s="27"/>
      <c r="Y8" s="27"/>
      <c r="Z8" s="27"/>
      <c r="AA8" s="27"/>
      <c r="AB8" s="27"/>
      <c r="AC8" s="27"/>
      <c r="AD8" s="27"/>
      <c r="AE8" s="27"/>
    </row>
    <row r="9" spans="1:46" s="2" customFormat="1" ht="16.5" customHeight="1">
      <c r="A9" s="27"/>
      <c r="B9" s="28"/>
      <c r="C9" s="27"/>
      <c r="D9" s="27"/>
      <c r="E9" s="261" t="s">
        <v>82</v>
      </c>
      <c r="F9" s="270"/>
      <c r="G9" s="270"/>
      <c r="H9" s="270"/>
      <c r="I9" s="27"/>
      <c r="J9" s="27"/>
      <c r="K9" s="27"/>
      <c r="L9" s="81"/>
      <c r="S9" s="27"/>
      <c r="T9" s="27"/>
      <c r="U9" s="27"/>
      <c r="V9" s="27"/>
      <c r="W9" s="27"/>
      <c r="X9" s="27"/>
      <c r="Y9" s="27"/>
      <c r="Z9" s="27"/>
      <c r="AA9" s="27"/>
      <c r="AB9" s="27"/>
      <c r="AC9" s="27"/>
      <c r="AD9" s="27"/>
      <c r="AE9" s="27"/>
    </row>
    <row r="10" spans="1:46" s="2" customFormat="1">
      <c r="A10" s="27"/>
      <c r="B10" s="28"/>
      <c r="C10" s="27"/>
      <c r="D10" s="27"/>
      <c r="E10" s="27"/>
      <c r="F10" s="27"/>
      <c r="G10" s="27"/>
      <c r="H10" s="27"/>
      <c r="I10" s="27"/>
      <c r="J10" s="27"/>
      <c r="K10" s="27"/>
      <c r="L10" s="81"/>
      <c r="S10" s="27"/>
      <c r="T10" s="27"/>
      <c r="U10" s="27"/>
      <c r="V10" s="27"/>
      <c r="W10" s="27"/>
      <c r="X10" s="27"/>
      <c r="Y10" s="27"/>
      <c r="Z10" s="27"/>
      <c r="AA10" s="27"/>
      <c r="AB10" s="27"/>
      <c r="AC10" s="27"/>
      <c r="AD10" s="27"/>
      <c r="AE10" s="27"/>
    </row>
    <row r="11" spans="1:46" s="2" customFormat="1" ht="12" customHeight="1">
      <c r="A11" s="27"/>
      <c r="B11" s="28"/>
      <c r="C11" s="27"/>
      <c r="D11" s="24" t="s">
        <v>17</v>
      </c>
      <c r="E11" s="27"/>
      <c r="F11" s="22" t="s">
        <v>3</v>
      </c>
      <c r="G11" s="27"/>
      <c r="H11" s="27"/>
      <c r="I11" s="24" t="s">
        <v>18</v>
      </c>
      <c r="J11" s="22" t="s">
        <v>3</v>
      </c>
      <c r="K11" s="27"/>
      <c r="L11" s="81"/>
      <c r="S11" s="27"/>
      <c r="T11" s="27"/>
      <c r="U11" s="27"/>
      <c r="V11" s="27"/>
      <c r="W11" s="27"/>
      <c r="X11" s="27"/>
      <c r="Y11" s="27"/>
      <c r="Z11" s="27"/>
      <c r="AA11" s="27"/>
      <c r="AB11" s="27"/>
      <c r="AC11" s="27"/>
      <c r="AD11" s="27"/>
      <c r="AE11" s="27"/>
    </row>
    <row r="12" spans="1:46" s="2" customFormat="1" ht="12" customHeight="1">
      <c r="A12" s="27"/>
      <c r="B12" s="28"/>
      <c r="C12" s="27"/>
      <c r="D12" s="24" t="s">
        <v>19</v>
      </c>
      <c r="E12" s="27"/>
      <c r="F12" s="22" t="s">
        <v>20</v>
      </c>
      <c r="G12" s="27"/>
      <c r="H12" s="27"/>
      <c r="I12" s="24" t="s">
        <v>21</v>
      </c>
      <c r="J12" s="45">
        <f>'Rekapitulace stavby'!AN8</f>
        <v>43906</v>
      </c>
      <c r="K12" s="27"/>
      <c r="L12" s="81"/>
      <c r="S12" s="27"/>
      <c r="T12" s="27"/>
      <c r="U12" s="27"/>
      <c r="V12" s="27"/>
      <c r="W12" s="27"/>
      <c r="X12" s="27"/>
      <c r="Y12" s="27"/>
      <c r="Z12" s="27"/>
      <c r="AA12" s="27"/>
      <c r="AB12" s="27"/>
      <c r="AC12" s="27"/>
      <c r="AD12" s="27"/>
      <c r="AE12" s="27"/>
    </row>
    <row r="13" spans="1:46" s="2" customFormat="1" ht="10.9" customHeight="1">
      <c r="A13" s="27"/>
      <c r="B13" s="28"/>
      <c r="C13" s="27"/>
      <c r="D13" s="27"/>
      <c r="E13" s="27"/>
      <c r="F13" s="27"/>
      <c r="G13" s="27"/>
      <c r="H13" s="27"/>
      <c r="I13" s="27"/>
      <c r="J13" s="27"/>
      <c r="K13" s="27"/>
      <c r="L13" s="81"/>
      <c r="S13" s="27"/>
      <c r="T13" s="27"/>
      <c r="U13" s="27"/>
      <c r="V13" s="27"/>
      <c r="W13" s="27"/>
      <c r="X13" s="27"/>
      <c r="Y13" s="27"/>
      <c r="Z13" s="27"/>
      <c r="AA13" s="27"/>
      <c r="AB13" s="27"/>
      <c r="AC13" s="27"/>
      <c r="AD13" s="27"/>
      <c r="AE13" s="27"/>
    </row>
    <row r="14" spans="1:46" s="2" customFormat="1" ht="12" customHeight="1">
      <c r="A14" s="27"/>
      <c r="B14" s="28"/>
      <c r="C14" s="27"/>
      <c r="D14" s="24" t="s">
        <v>22</v>
      </c>
      <c r="E14" s="27"/>
      <c r="F14" s="27"/>
      <c r="G14" s="27"/>
      <c r="H14" s="27"/>
      <c r="I14" s="24" t="s">
        <v>23</v>
      </c>
      <c r="J14" s="22" t="s">
        <v>24</v>
      </c>
      <c r="K14" s="27"/>
      <c r="L14" s="81"/>
      <c r="S14" s="27"/>
      <c r="T14" s="27"/>
      <c r="U14" s="27"/>
      <c r="V14" s="27"/>
      <c r="W14" s="27"/>
      <c r="X14" s="27"/>
      <c r="Y14" s="27"/>
      <c r="Z14" s="27"/>
      <c r="AA14" s="27"/>
      <c r="AB14" s="27"/>
      <c r="AC14" s="27"/>
      <c r="AD14" s="27"/>
      <c r="AE14" s="27"/>
    </row>
    <row r="15" spans="1:46" s="2" customFormat="1" ht="18" customHeight="1">
      <c r="A15" s="27"/>
      <c r="B15" s="28"/>
      <c r="C15" s="27"/>
      <c r="D15" s="27"/>
      <c r="E15" s="22" t="s">
        <v>25</v>
      </c>
      <c r="F15" s="27"/>
      <c r="G15" s="27"/>
      <c r="H15" s="27"/>
      <c r="I15" s="24" t="s">
        <v>26</v>
      </c>
      <c r="J15" s="22" t="s">
        <v>3</v>
      </c>
      <c r="K15" s="27"/>
      <c r="L15" s="81"/>
      <c r="S15" s="27"/>
      <c r="T15" s="27"/>
      <c r="U15" s="27"/>
      <c r="V15" s="27"/>
      <c r="W15" s="27"/>
      <c r="X15" s="27"/>
      <c r="Y15" s="27"/>
      <c r="Z15" s="27"/>
      <c r="AA15" s="27"/>
      <c r="AB15" s="27"/>
      <c r="AC15" s="27"/>
      <c r="AD15" s="27"/>
      <c r="AE15" s="27"/>
    </row>
    <row r="16" spans="1:46" s="2" customFormat="1" ht="6.95" customHeight="1">
      <c r="A16" s="27"/>
      <c r="B16" s="28"/>
      <c r="C16" s="27"/>
      <c r="D16" s="27"/>
      <c r="E16" s="27"/>
      <c r="F16" s="27"/>
      <c r="G16" s="27"/>
      <c r="H16" s="27"/>
      <c r="I16" s="27"/>
      <c r="J16" s="27"/>
      <c r="K16" s="27"/>
      <c r="L16" s="81"/>
      <c r="S16" s="27"/>
      <c r="T16" s="27"/>
      <c r="U16" s="27"/>
      <c r="V16" s="27"/>
      <c r="W16" s="27"/>
      <c r="X16" s="27"/>
      <c r="Y16" s="27"/>
      <c r="Z16" s="27"/>
      <c r="AA16" s="27"/>
      <c r="AB16" s="27"/>
      <c r="AC16" s="27"/>
      <c r="AD16" s="27"/>
      <c r="AE16" s="27"/>
    </row>
    <row r="17" spans="1:31" s="2" customFormat="1" ht="12" customHeight="1">
      <c r="A17" s="27"/>
      <c r="B17" s="28"/>
      <c r="C17" s="27"/>
      <c r="D17" s="24" t="s">
        <v>27</v>
      </c>
      <c r="E17" s="27"/>
      <c r="F17" s="27"/>
      <c r="G17" s="27"/>
      <c r="H17" s="27"/>
      <c r="I17" s="24" t="s">
        <v>23</v>
      </c>
      <c r="J17" s="22" t="str">
        <f>'Rekapitulace stavby'!AN13</f>
        <v>.03880966</v>
      </c>
      <c r="K17" s="27"/>
      <c r="L17" s="81"/>
      <c r="S17" s="27"/>
      <c r="T17" s="27"/>
      <c r="U17" s="27"/>
      <c r="V17" s="27"/>
      <c r="W17" s="27"/>
      <c r="X17" s="27"/>
      <c r="Y17" s="27"/>
      <c r="Z17" s="27"/>
      <c r="AA17" s="27"/>
      <c r="AB17" s="27"/>
      <c r="AC17" s="27"/>
      <c r="AD17" s="27"/>
      <c r="AE17" s="27"/>
    </row>
    <row r="18" spans="1:31" s="2" customFormat="1" ht="18" customHeight="1">
      <c r="A18" s="27"/>
      <c r="B18" s="28"/>
      <c r="C18" s="27"/>
      <c r="D18" s="27"/>
      <c r="E18" s="245" t="str">
        <f>'Rekapitulace stavby'!E14</f>
        <v>Kalkan s.r.o.</v>
      </c>
      <c r="F18" s="245"/>
      <c r="G18" s="245"/>
      <c r="H18" s="245"/>
      <c r="I18" s="24" t="s">
        <v>26</v>
      </c>
      <c r="J18" s="22" t="str">
        <f>'Rekapitulace stavby'!AN14</f>
        <v>CZ03880966</v>
      </c>
      <c r="K18" s="27"/>
      <c r="L18" s="81"/>
      <c r="S18" s="27"/>
      <c r="T18" s="27"/>
      <c r="U18" s="27"/>
      <c r="V18" s="27"/>
      <c r="W18" s="27"/>
      <c r="X18" s="27"/>
      <c r="Y18" s="27"/>
      <c r="Z18" s="27"/>
      <c r="AA18" s="27"/>
      <c r="AB18" s="27"/>
      <c r="AC18" s="27"/>
      <c r="AD18" s="27"/>
      <c r="AE18" s="27"/>
    </row>
    <row r="19" spans="1:31" s="2" customFormat="1" ht="6.95" customHeight="1">
      <c r="A19" s="27"/>
      <c r="B19" s="28"/>
      <c r="C19" s="27"/>
      <c r="D19" s="27"/>
      <c r="E19" s="27"/>
      <c r="F19" s="27"/>
      <c r="G19" s="27"/>
      <c r="H19" s="27"/>
      <c r="I19" s="27"/>
      <c r="J19" s="27"/>
      <c r="K19" s="27"/>
      <c r="L19" s="81"/>
      <c r="S19" s="27"/>
      <c r="T19" s="27"/>
      <c r="U19" s="27"/>
      <c r="V19" s="27"/>
      <c r="W19" s="27"/>
      <c r="X19" s="27"/>
      <c r="Y19" s="27"/>
      <c r="Z19" s="27"/>
      <c r="AA19" s="27"/>
      <c r="AB19" s="27"/>
      <c r="AC19" s="27"/>
      <c r="AD19" s="27"/>
      <c r="AE19" s="27"/>
    </row>
    <row r="20" spans="1:31" s="2" customFormat="1" ht="12" customHeight="1">
      <c r="A20" s="27"/>
      <c r="B20" s="28"/>
      <c r="C20" s="27"/>
      <c r="D20" s="24" t="s">
        <v>28</v>
      </c>
      <c r="E20" s="27"/>
      <c r="F20" s="27"/>
      <c r="G20" s="27"/>
      <c r="H20" s="27"/>
      <c r="I20" s="24" t="s">
        <v>23</v>
      </c>
      <c r="J20" s="22" t="s">
        <v>29</v>
      </c>
      <c r="K20" s="27"/>
      <c r="L20" s="81"/>
      <c r="S20" s="27"/>
      <c r="T20" s="27"/>
      <c r="U20" s="27"/>
      <c r="V20" s="27"/>
      <c r="W20" s="27"/>
      <c r="X20" s="27"/>
      <c r="Y20" s="27"/>
      <c r="Z20" s="27"/>
      <c r="AA20" s="27"/>
      <c r="AB20" s="27"/>
      <c r="AC20" s="27"/>
      <c r="AD20" s="27"/>
      <c r="AE20" s="27"/>
    </row>
    <row r="21" spans="1:31" s="2" customFormat="1" ht="18" customHeight="1">
      <c r="A21" s="27"/>
      <c r="B21" s="28"/>
      <c r="C21" s="27"/>
      <c r="D21" s="27"/>
      <c r="E21" s="22" t="s">
        <v>30</v>
      </c>
      <c r="F21" s="27"/>
      <c r="G21" s="27"/>
      <c r="H21" s="27"/>
      <c r="I21" s="24" t="s">
        <v>26</v>
      </c>
      <c r="J21" s="22" t="s">
        <v>3</v>
      </c>
      <c r="K21" s="27"/>
      <c r="L21" s="81"/>
      <c r="S21" s="27"/>
      <c r="T21" s="27"/>
      <c r="U21" s="27"/>
      <c r="V21" s="27"/>
      <c r="W21" s="27"/>
      <c r="X21" s="27"/>
      <c r="Y21" s="27"/>
      <c r="Z21" s="27"/>
      <c r="AA21" s="27"/>
      <c r="AB21" s="27"/>
      <c r="AC21" s="27"/>
      <c r="AD21" s="27"/>
      <c r="AE21" s="27"/>
    </row>
    <row r="22" spans="1:31" s="2" customFormat="1" ht="6.95" customHeight="1">
      <c r="A22" s="27"/>
      <c r="B22" s="28"/>
      <c r="C22" s="27"/>
      <c r="D22" s="27"/>
      <c r="E22" s="27"/>
      <c r="F22" s="27"/>
      <c r="G22" s="27"/>
      <c r="H22" s="27"/>
      <c r="I22" s="27"/>
      <c r="J22" s="27"/>
      <c r="K22" s="27"/>
      <c r="L22" s="81"/>
      <c r="S22" s="27"/>
      <c r="T22" s="27"/>
      <c r="U22" s="27"/>
      <c r="V22" s="27"/>
      <c r="W22" s="27"/>
      <c r="X22" s="27"/>
      <c r="Y22" s="27"/>
      <c r="Z22" s="27"/>
      <c r="AA22" s="27"/>
      <c r="AB22" s="27"/>
      <c r="AC22" s="27"/>
      <c r="AD22" s="27"/>
      <c r="AE22" s="27"/>
    </row>
    <row r="23" spans="1:31" s="2" customFormat="1" ht="12" customHeight="1">
      <c r="A23" s="27"/>
      <c r="B23" s="28"/>
      <c r="C23" s="27"/>
      <c r="D23" s="24" t="s">
        <v>32</v>
      </c>
      <c r="E23" s="27"/>
      <c r="F23" s="27"/>
      <c r="G23" s="27"/>
      <c r="H23" s="27"/>
      <c r="I23" s="24" t="s">
        <v>23</v>
      </c>
      <c r="J23" s="22" t="s">
        <v>29</v>
      </c>
      <c r="K23" s="27"/>
      <c r="L23" s="81"/>
      <c r="S23" s="27"/>
      <c r="T23" s="27"/>
      <c r="U23" s="27"/>
      <c r="V23" s="27"/>
      <c r="W23" s="27"/>
      <c r="X23" s="27"/>
      <c r="Y23" s="27"/>
      <c r="Z23" s="27"/>
      <c r="AA23" s="27"/>
      <c r="AB23" s="27"/>
      <c r="AC23" s="27"/>
      <c r="AD23" s="27"/>
      <c r="AE23" s="27"/>
    </row>
    <row r="24" spans="1:31" s="2" customFormat="1" ht="18" customHeight="1">
      <c r="A24" s="27"/>
      <c r="B24" s="28"/>
      <c r="C24" s="27"/>
      <c r="D24" s="27"/>
      <c r="E24" s="22" t="s">
        <v>30</v>
      </c>
      <c r="F24" s="27"/>
      <c r="G24" s="27"/>
      <c r="H24" s="27"/>
      <c r="I24" s="24" t="s">
        <v>26</v>
      </c>
      <c r="J24" s="22" t="s">
        <v>3</v>
      </c>
      <c r="K24" s="27"/>
      <c r="L24" s="81"/>
      <c r="S24" s="27"/>
      <c r="T24" s="27"/>
      <c r="U24" s="27"/>
      <c r="V24" s="27"/>
      <c r="W24" s="27"/>
      <c r="X24" s="27"/>
      <c r="Y24" s="27"/>
      <c r="Z24" s="27"/>
      <c r="AA24" s="27"/>
      <c r="AB24" s="27"/>
      <c r="AC24" s="27"/>
      <c r="AD24" s="27"/>
      <c r="AE24" s="27"/>
    </row>
    <row r="25" spans="1:31" s="2" customFormat="1" ht="6.95" customHeight="1">
      <c r="A25" s="27"/>
      <c r="B25" s="28"/>
      <c r="C25" s="27"/>
      <c r="D25" s="27"/>
      <c r="E25" s="27"/>
      <c r="F25" s="27"/>
      <c r="G25" s="27"/>
      <c r="H25" s="27"/>
      <c r="I25" s="27"/>
      <c r="J25" s="27"/>
      <c r="K25" s="27"/>
      <c r="L25" s="81"/>
      <c r="S25" s="27"/>
      <c r="T25" s="27"/>
      <c r="U25" s="27"/>
      <c r="V25" s="27"/>
      <c r="W25" s="27"/>
      <c r="X25" s="27"/>
      <c r="Y25" s="27"/>
      <c r="Z25" s="27"/>
      <c r="AA25" s="27"/>
      <c r="AB25" s="27"/>
      <c r="AC25" s="27"/>
      <c r="AD25" s="27"/>
      <c r="AE25" s="27"/>
    </row>
    <row r="26" spans="1:31" s="2" customFormat="1" ht="12" customHeight="1">
      <c r="A26" s="27"/>
      <c r="B26" s="28"/>
      <c r="C26" s="27"/>
      <c r="D26" s="24" t="s">
        <v>33</v>
      </c>
      <c r="E26" s="27"/>
      <c r="F26" s="27"/>
      <c r="G26" s="27"/>
      <c r="H26" s="27"/>
      <c r="I26" s="27"/>
      <c r="J26" s="27"/>
      <c r="K26" s="27"/>
      <c r="L26" s="81"/>
      <c r="S26" s="27"/>
      <c r="T26" s="27"/>
      <c r="U26" s="27"/>
      <c r="V26" s="27"/>
      <c r="W26" s="27"/>
      <c r="X26" s="27"/>
      <c r="Y26" s="27"/>
      <c r="Z26" s="27"/>
      <c r="AA26" s="27"/>
      <c r="AB26" s="27"/>
      <c r="AC26" s="27"/>
      <c r="AD26" s="27"/>
      <c r="AE26" s="27"/>
    </row>
    <row r="27" spans="1:31" s="8" customFormat="1" ht="16.5" customHeight="1">
      <c r="A27" s="82"/>
      <c r="B27" s="83"/>
      <c r="C27" s="82"/>
      <c r="D27" s="82"/>
      <c r="E27" s="249" t="s">
        <v>3</v>
      </c>
      <c r="F27" s="249"/>
      <c r="G27" s="249"/>
      <c r="H27" s="249"/>
      <c r="I27" s="82"/>
      <c r="J27" s="82"/>
      <c r="K27" s="82"/>
      <c r="L27" s="84"/>
      <c r="S27" s="82"/>
      <c r="T27" s="82"/>
      <c r="U27" s="82"/>
      <c r="V27" s="82"/>
      <c r="W27" s="82"/>
      <c r="X27" s="82"/>
      <c r="Y27" s="82"/>
      <c r="Z27" s="82"/>
      <c r="AA27" s="82"/>
      <c r="AB27" s="82"/>
      <c r="AC27" s="82"/>
      <c r="AD27" s="82"/>
      <c r="AE27" s="82"/>
    </row>
    <row r="28" spans="1:31" s="2" customFormat="1" ht="6.95" customHeight="1">
      <c r="A28" s="27"/>
      <c r="B28" s="28"/>
      <c r="C28" s="27"/>
      <c r="D28" s="27"/>
      <c r="E28" s="27"/>
      <c r="F28" s="27"/>
      <c r="G28" s="27"/>
      <c r="H28" s="27"/>
      <c r="I28" s="27"/>
      <c r="J28" s="27"/>
      <c r="K28" s="27"/>
      <c r="L28" s="81"/>
      <c r="S28" s="27"/>
      <c r="T28" s="27"/>
      <c r="U28" s="27"/>
      <c r="V28" s="27"/>
      <c r="W28" s="27"/>
      <c r="X28" s="27"/>
      <c r="Y28" s="27"/>
      <c r="Z28" s="27"/>
      <c r="AA28" s="27"/>
      <c r="AB28" s="27"/>
      <c r="AC28" s="27"/>
      <c r="AD28" s="27"/>
      <c r="AE28" s="27"/>
    </row>
    <row r="29" spans="1:31" s="2" customFormat="1" ht="6.95" customHeight="1">
      <c r="A29" s="27"/>
      <c r="B29" s="28"/>
      <c r="C29" s="27"/>
      <c r="D29" s="56"/>
      <c r="E29" s="56"/>
      <c r="F29" s="56"/>
      <c r="G29" s="56"/>
      <c r="H29" s="56"/>
      <c r="I29" s="56"/>
      <c r="J29" s="56"/>
      <c r="K29" s="56"/>
      <c r="L29" s="81"/>
      <c r="S29" s="27"/>
      <c r="T29" s="27"/>
      <c r="U29" s="27"/>
      <c r="V29" s="27"/>
      <c r="W29" s="27"/>
      <c r="X29" s="27"/>
      <c r="Y29" s="27"/>
      <c r="Z29" s="27"/>
      <c r="AA29" s="27"/>
      <c r="AB29" s="27"/>
      <c r="AC29" s="27"/>
      <c r="AD29" s="27"/>
      <c r="AE29" s="27"/>
    </row>
    <row r="30" spans="1:31" s="2" customFormat="1" ht="25.35" customHeight="1">
      <c r="A30" s="27"/>
      <c r="B30" s="28"/>
      <c r="C30" s="27"/>
      <c r="D30" s="85" t="s">
        <v>35</v>
      </c>
      <c r="E30" s="27"/>
      <c r="F30" s="27"/>
      <c r="G30" s="27"/>
      <c r="H30" s="27"/>
      <c r="I30" s="27"/>
      <c r="J30" s="61">
        <f>ROUND(J90, 2)</f>
        <v>670565.6</v>
      </c>
      <c r="K30" s="27"/>
      <c r="L30" s="81"/>
      <c r="S30" s="27"/>
      <c r="T30" s="27"/>
      <c r="U30" s="27"/>
      <c r="V30" s="27"/>
      <c r="W30" s="27"/>
      <c r="X30" s="27"/>
      <c r="Y30" s="27"/>
      <c r="Z30" s="27"/>
      <c r="AA30" s="27"/>
      <c r="AB30" s="27"/>
      <c r="AC30" s="27"/>
      <c r="AD30" s="27"/>
      <c r="AE30" s="27"/>
    </row>
    <row r="31" spans="1:31" s="2" customFormat="1" ht="6.95" customHeight="1">
      <c r="A31" s="27"/>
      <c r="B31" s="28"/>
      <c r="C31" s="27"/>
      <c r="D31" s="56"/>
      <c r="E31" s="56"/>
      <c r="F31" s="56"/>
      <c r="G31" s="56"/>
      <c r="H31" s="56"/>
      <c r="I31" s="56"/>
      <c r="J31" s="56"/>
      <c r="K31" s="56"/>
      <c r="L31" s="81"/>
      <c r="S31" s="27"/>
      <c r="T31" s="27"/>
      <c r="U31" s="27"/>
      <c r="V31" s="27"/>
      <c r="W31" s="27"/>
      <c r="X31" s="27"/>
      <c r="Y31" s="27"/>
      <c r="Z31" s="27"/>
      <c r="AA31" s="27"/>
      <c r="AB31" s="27"/>
      <c r="AC31" s="27"/>
      <c r="AD31" s="27"/>
      <c r="AE31" s="27"/>
    </row>
    <row r="32" spans="1:31" s="2" customFormat="1" ht="14.45" customHeight="1">
      <c r="A32" s="27"/>
      <c r="B32" s="28"/>
      <c r="C32" s="27"/>
      <c r="D32" s="27"/>
      <c r="E32" s="27"/>
      <c r="F32" s="31" t="s">
        <v>37</v>
      </c>
      <c r="G32" s="27"/>
      <c r="H32" s="27"/>
      <c r="I32" s="31" t="s">
        <v>36</v>
      </c>
      <c r="J32" s="31" t="s">
        <v>38</v>
      </c>
      <c r="K32" s="27"/>
      <c r="L32" s="81"/>
      <c r="S32" s="27"/>
      <c r="T32" s="27"/>
      <c r="U32" s="27"/>
      <c r="V32" s="27"/>
      <c r="W32" s="27"/>
      <c r="X32" s="27"/>
      <c r="Y32" s="27"/>
      <c r="Z32" s="27"/>
      <c r="AA32" s="27"/>
      <c r="AB32" s="27"/>
      <c r="AC32" s="27"/>
      <c r="AD32" s="27"/>
      <c r="AE32" s="27"/>
    </row>
    <row r="33" spans="1:31" s="2" customFormat="1" ht="14.45" customHeight="1">
      <c r="A33" s="27"/>
      <c r="B33" s="28"/>
      <c r="C33" s="27"/>
      <c r="D33" s="86" t="s">
        <v>39</v>
      </c>
      <c r="E33" s="24" t="s">
        <v>40</v>
      </c>
      <c r="F33" s="87">
        <f>ROUND((SUM(BE90:BE243)),  2)</f>
        <v>670565.6</v>
      </c>
      <c r="G33" s="27"/>
      <c r="H33" s="27"/>
      <c r="I33" s="88">
        <v>0.21</v>
      </c>
      <c r="J33" s="87">
        <f>ROUND(((SUM(BE90:BE243))*I33),  2)</f>
        <v>140818.78</v>
      </c>
      <c r="K33" s="27"/>
      <c r="L33" s="81"/>
      <c r="S33" s="27"/>
      <c r="T33" s="27"/>
      <c r="U33" s="27"/>
      <c r="V33" s="27"/>
      <c r="W33" s="27"/>
      <c r="X33" s="27"/>
      <c r="Y33" s="27"/>
      <c r="Z33" s="27"/>
      <c r="AA33" s="27"/>
      <c r="AB33" s="27"/>
      <c r="AC33" s="27"/>
      <c r="AD33" s="27"/>
      <c r="AE33" s="27"/>
    </row>
    <row r="34" spans="1:31" s="2" customFormat="1" ht="14.45" customHeight="1">
      <c r="A34" s="27"/>
      <c r="B34" s="28"/>
      <c r="C34" s="27"/>
      <c r="D34" s="27"/>
      <c r="E34" s="24" t="s">
        <v>41</v>
      </c>
      <c r="F34" s="87">
        <f>ROUND((SUM(BF90:BF243)),  2)</f>
        <v>0</v>
      </c>
      <c r="G34" s="27"/>
      <c r="H34" s="27"/>
      <c r="I34" s="88">
        <v>0.15</v>
      </c>
      <c r="J34" s="87">
        <f>ROUND(((SUM(BF90:BF243))*I34),  2)</f>
        <v>0</v>
      </c>
      <c r="K34" s="27"/>
      <c r="L34" s="81"/>
      <c r="S34" s="27"/>
      <c r="T34" s="27"/>
      <c r="U34" s="27"/>
      <c r="V34" s="27"/>
      <c r="W34" s="27"/>
      <c r="X34" s="27"/>
      <c r="Y34" s="27"/>
      <c r="Z34" s="27"/>
      <c r="AA34" s="27"/>
      <c r="AB34" s="27"/>
      <c r="AC34" s="27"/>
      <c r="AD34" s="27"/>
      <c r="AE34" s="27"/>
    </row>
    <row r="35" spans="1:31" s="2" customFormat="1" ht="14.45" hidden="1" customHeight="1">
      <c r="A35" s="27"/>
      <c r="B35" s="28"/>
      <c r="C35" s="27"/>
      <c r="D35" s="27"/>
      <c r="E35" s="24" t="s">
        <v>42</v>
      </c>
      <c r="F35" s="87">
        <f>ROUND((SUM(BG90:BG243)),  2)</f>
        <v>0</v>
      </c>
      <c r="G35" s="27"/>
      <c r="H35" s="27"/>
      <c r="I35" s="88">
        <v>0.21</v>
      </c>
      <c r="J35" s="87">
        <f>0</f>
        <v>0</v>
      </c>
      <c r="K35" s="27"/>
      <c r="L35" s="81"/>
      <c r="S35" s="27"/>
      <c r="T35" s="27"/>
      <c r="U35" s="27"/>
      <c r="V35" s="27"/>
      <c r="W35" s="27"/>
      <c r="X35" s="27"/>
      <c r="Y35" s="27"/>
      <c r="Z35" s="27"/>
      <c r="AA35" s="27"/>
      <c r="AB35" s="27"/>
      <c r="AC35" s="27"/>
      <c r="AD35" s="27"/>
      <c r="AE35" s="27"/>
    </row>
    <row r="36" spans="1:31" s="2" customFormat="1" ht="14.45" hidden="1" customHeight="1">
      <c r="A36" s="27"/>
      <c r="B36" s="28"/>
      <c r="C36" s="27"/>
      <c r="D36" s="27"/>
      <c r="E36" s="24" t="s">
        <v>43</v>
      </c>
      <c r="F36" s="87">
        <f>ROUND((SUM(BH90:BH243)),  2)</f>
        <v>0</v>
      </c>
      <c r="G36" s="27"/>
      <c r="H36" s="27"/>
      <c r="I36" s="88">
        <v>0.15</v>
      </c>
      <c r="J36" s="87">
        <f>0</f>
        <v>0</v>
      </c>
      <c r="K36" s="27"/>
      <c r="L36" s="81"/>
      <c r="S36" s="27"/>
      <c r="T36" s="27"/>
      <c r="U36" s="27"/>
      <c r="V36" s="27"/>
      <c r="W36" s="27"/>
      <c r="X36" s="27"/>
      <c r="Y36" s="27"/>
      <c r="Z36" s="27"/>
      <c r="AA36" s="27"/>
      <c r="AB36" s="27"/>
      <c r="AC36" s="27"/>
      <c r="AD36" s="27"/>
      <c r="AE36" s="27"/>
    </row>
    <row r="37" spans="1:31" s="2" customFormat="1" ht="14.45" hidden="1" customHeight="1">
      <c r="A37" s="27"/>
      <c r="B37" s="28"/>
      <c r="C37" s="27"/>
      <c r="D37" s="27"/>
      <c r="E37" s="24" t="s">
        <v>44</v>
      </c>
      <c r="F37" s="87">
        <f>ROUND((SUM(BI90:BI243)),  2)</f>
        <v>0</v>
      </c>
      <c r="G37" s="27"/>
      <c r="H37" s="27"/>
      <c r="I37" s="88">
        <v>0</v>
      </c>
      <c r="J37" s="87">
        <f>0</f>
        <v>0</v>
      </c>
      <c r="K37" s="27"/>
      <c r="L37" s="81"/>
      <c r="S37" s="27"/>
      <c r="T37" s="27"/>
      <c r="U37" s="27"/>
      <c r="V37" s="27"/>
      <c r="W37" s="27"/>
      <c r="X37" s="27"/>
      <c r="Y37" s="27"/>
      <c r="Z37" s="27"/>
      <c r="AA37" s="27"/>
      <c r="AB37" s="27"/>
      <c r="AC37" s="27"/>
      <c r="AD37" s="27"/>
      <c r="AE37" s="27"/>
    </row>
    <row r="38" spans="1:31" s="2" customFormat="1" ht="6.95" customHeight="1">
      <c r="A38" s="27"/>
      <c r="B38" s="28"/>
      <c r="C38" s="27"/>
      <c r="D38" s="27"/>
      <c r="E38" s="27"/>
      <c r="F38" s="27"/>
      <c r="G38" s="27"/>
      <c r="H38" s="27"/>
      <c r="I38" s="27"/>
      <c r="J38" s="27"/>
      <c r="K38" s="27"/>
      <c r="L38" s="81"/>
      <c r="S38" s="27"/>
      <c r="T38" s="27"/>
      <c r="U38" s="27"/>
      <c r="V38" s="27"/>
      <c r="W38" s="27"/>
      <c r="X38" s="27"/>
      <c r="Y38" s="27"/>
      <c r="Z38" s="27"/>
      <c r="AA38" s="27"/>
      <c r="AB38" s="27"/>
      <c r="AC38" s="27"/>
      <c r="AD38" s="27"/>
      <c r="AE38" s="27"/>
    </row>
    <row r="39" spans="1:31" s="2" customFormat="1" ht="25.35" customHeight="1">
      <c r="A39" s="27"/>
      <c r="B39" s="28"/>
      <c r="C39" s="89"/>
      <c r="D39" s="90" t="s">
        <v>45</v>
      </c>
      <c r="E39" s="50"/>
      <c r="F39" s="50"/>
      <c r="G39" s="91" t="s">
        <v>46</v>
      </c>
      <c r="H39" s="92" t="s">
        <v>47</v>
      </c>
      <c r="I39" s="50"/>
      <c r="J39" s="93">
        <f>SUM(J30:J37)</f>
        <v>811384.38</v>
      </c>
      <c r="K39" s="94"/>
      <c r="L39" s="81"/>
      <c r="S39" s="27"/>
      <c r="T39" s="27"/>
      <c r="U39" s="27"/>
      <c r="V39" s="27"/>
      <c r="W39" s="27"/>
      <c r="X39" s="27"/>
      <c r="Y39" s="27"/>
      <c r="Z39" s="27"/>
      <c r="AA39" s="27"/>
      <c r="AB39" s="27"/>
      <c r="AC39" s="27"/>
      <c r="AD39" s="27"/>
      <c r="AE39" s="27"/>
    </row>
    <row r="40" spans="1:31" s="2" customFormat="1" ht="14.45" customHeight="1">
      <c r="A40" s="27"/>
      <c r="B40" s="37"/>
      <c r="C40" s="38"/>
      <c r="D40" s="38"/>
      <c r="E40" s="38"/>
      <c r="F40" s="38"/>
      <c r="G40" s="38"/>
      <c r="H40" s="38"/>
      <c r="I40" s="38"/>
      <c r="J40" s="38"/>
      <c r="K40" s="38"/>
      <c r="L40" s="81"/>
      <c r="S40" s="27"/>
      <c r="T40" s="27"/>
      <c r="U40" s="27"/>
      <c r="V40" s="27"/>
      <c r="W40" s="27"/>
      <c r="X40" s="27"/>
      <c r="Y40" s="27"/>
      <c r="Z40" s="27"/>
      <c r="AA40" s="27"/>
      <c r="AB40" s="27"/>
      <c r="AC40" s="27"/>
      <c r="AD40" s="27"/>
      <c r="AE40" s="27"/>
    </row>
    <row r="44" spans="1:31" s="2" customFormat="1" ht="6.95" customHeight="1">
      <c r="A44" s="27"/>
      <c r="B44" s="39"/>
      <c r="C44" s="40"/>
      <c r="D44" s="40"/>
      <c r="E44" s="40"/>
      <c r="F44" s="40"/>
      <c r="G44" s="40"/>
      <c r="H44" s="40"/>
      <c r="I44" s="40"/>
      <c r="J44" s="40"/>
      <c r="K44" s="40"/>
      <c r="L44" s="81"/>
      <c r="S44" s="27"/>
      <c r="T44" s="27"/>
      <c r="U44" s="27"/>
      <c r="V44" s="27"/>
      <c r="W44" s="27"/>
      <c r="X44" s="27"/>
      <c r="Y44" s="27"/>
      <c r="Z44" s="27"/>
      <c r="AA44" s="27"/>
      <c r="AB44" s="27"/>
      <c r="AC44" s="27"/>
      <c r="AD44" s="27"/>
      <c r="AE44" s="27"/>
    </row>
    <row r="45" spans="1:31" s="2" customFormat="1" ht="24.95" customHeight="1">
      <c r="A45" s="27"/>
      <c r="B45" s="28"/>
      <c r="C45" s="19" t="s">
        <v>83</v>
      </c>
      <c r="D45" s="27"/>
      <c r="E45" s="27"/>
      <c r="F45" s="27"/>
      <c r="G45" s="27"/>
      <c r="H45" s="27"/>
      <c r="I45" s="27"/>
      <c r="J45" s="27"/>
      <c r="K45" s="27"/>
      <c r="L45" s="81"/>
      <c r="S45" s="27"/>
      <c r="T45" s="27"/>
      <c r="U45" s="27"/>
      <c r="V45" s="27"/>
      <c r="W45" s="27"/>
      <c r="X45" s="27"/>
      <c r="Y45" s="27"/>
      <c r="Z45" s="27"/>
      <c r="AA45" s="27"/>
      <c r="AB45" s="27"/>
      <c r="AC45" s="27"/>
      <c r="AD45" s="27"/>
      <c r="AE45" s="27"/>
    </row>
    <row r="46" spans="1:31" s="2" customFormat="1" ht="6.95" customHeight="1">
      <c r="A46" s="27"/>
      <c r="B46" s="28"/>
      <c r="C46" s="27"/>
      <c r="D46" s="27"/>
      <c r="E46" s="27"/>
      <c r="F46" s="27"/>
      <c r="G46" s="27"/>
      <c r="H46" s="27"/>
      <c r="I46" s="27"/>
      <c r="J46" s="27"/>
      <c r="K46" s="27"/>
      <c r="L46" s="81"/>
      <c r="S46" s="27"/>
      <c r="T46" s="27"/>
      <c r="U46" s="27"/>
      <c r="V46" s="27"/>
      <c r="W46" s="27"/>
      <c r="X46" s="27"/>
      <c r="Y46" s="27"/>
      <c r="Z46" s="27"/>
      <c r="AA46" s="27"/>
      <c r="AB46" s="27"/>
      <c r="AC46" s="27"/>
      <c r="AD46" s="27"/>
      <c r="AE46" s="27"/>
    </row>
    <row r="47" spans="1:31" s="2" customFormat="1" ht="12" customHeight="1">
      <c r="A47" s="27"/>
      <c r="B47" s="28"/>
      <c r="C47" s="24" t="s">
        <v>15</v>
      </c>
      <c r="D47" s="27"/>
      <c r="E47" s="27"/>
      <c r="F47" s="27"/>
      <c r="G47" s="27"/>
      <c r="H47" s="27"/>
      <c r="I47" s="27"/>
      <c r="J47" s="27"/>
      <c r="K47" s="27"/>
      <c r="L47" s="81"/>
      <c r="S47" s="27"/>
      <c r="T47" s="27"/>
      <c r="U47" s="27"/>
      <c r="V47" s="27"/>
      <c r="W47" s="27"/>
      <c r="X47" s="27"/>
      <c r="Y47" s="27"/>
      <c r="Z47" s="27"/>
      <c r="AA47" s="27"/>
      <c r="AB47" s="27"/>
      <c r="AC47" s="27"/>
      <c r="AD47" s="27"/>
      <c r="AE47" s="27"/>
    </row>
    <row r="48" spans="1:31" s="2" customFormat="1" ht="16.5" customHeight="1">
      <c r="A48" s="27"/>
      <c r="B48" s="28"/>
      <c r="C48" s="27"/>
      <c r="D48" s="27"/>
      <c r="E48" s="271" t="str">
        <f>E7</f>
        <v>Komunitní centrum Hněvčeves</v>
      </c>
      <c r="F48" s="272"/>
      <c r="G48" s="272"/>
      <c r="H48" s="272"/>
      <c r="I48" s="27"/>
      <c r="J48" s="27"/>
      <c r="K48" s="27"/>
      <c r="L48" s="81"/>
      <c r="S48" s="27"/>
      <c r="T48" s="27"/>
      <c r="U48" s="27"/>
      <c r="V48" s="27"/>
      <c r="W48" s="27"/>
      <c r="X48" s="27"/>
      <c r="Y48" s="27"/>
      <c r="Z48" s="27"/>
      <c r="AA48" s="27"/>
      <c r="AB48" s="27"/>
      <c r="AC48" s="27"/>
      <c r="AD48" s="27"/>
      <c r="AE48" s="27"/>
    </row>
    <row r="49" spans="1:47" s="2" customFormat="1" ht="12" customHeight="1">
      <c r="A49" s="27"/>
      <c r="B49" s="28"/>
      <c r="C49" s="24" t="s">
        <v>81</v>
      </c>
      <c r="D49" s="27"/>
      <c r="E49" s="27"/>
      <c r="F49" s="27"/>
      <c r="G49" s="27"/>
      <c r="H49" s="27"/>
      <c r="I49" s="27"/>
      <c r="J49" s="27"/>
      <c r="K49" s="27"/>
      <c r="L49" s="81"/>
      <c r="S49" s="27"/>
      <c r="T49" s="27"/>
      <c r="U49" s="27"/>
      <c r="V49" s="27"/>
      <c r="W49" s="27"/>
      <c r="X49" s="27"/>
      <c r="Y49" s="27"/>
      <c r="Z49" s="27"/>
      <c r="AA49" s="27"/>
      <c r="AB49" s="27"/>
      <c r="AC49" s="27"/>
      <c r="AD49" s="27"/>
      <c r="AE49" s="27"/>
    </row>
    <row r="50" spans="1:47" s="2" customFormat="1" ht="16.5" customHeight="1">
      <c r="A50" s="27"/>
      <c r="B50" s="28"/>
      <c r="C50" s="27"/>
      <c r="D50" s="27"/>
      <c r="E50" s="261" t="str">
        <f>E9</f>
        <v>D.1.4.UT - Zařízení pro vytápění staveb</v>
      </c>
      <c r="F50" s="270"/>
      <c r="G50" s="270"/>
      <c r="H50" s="270"/>
      <c r="I50" s="27"/>
      <c r="J50" s="27"/>
      <c r="K50" s="27"/>
      <c r="L50" s="81"/>
      <c r="S50" s="27"/>
      <c r="T50" s="27"/>
      <c r="U50" s="27"/>
      <c r="V50" s="27"/>
      <c r="W50" s="27"/>
      <c r="X50" s="27"/>
      <c r="Y50" s="27"/>
      <c r="Z50" s="27"/>
      <c r="AA50" s="27"/>
      <c r="AB50" s="27"/>
      <c r="AC50" s="27"/>
      <c r="AD50" s="27"/>
      <c r="AE50" s="27"/>
    </row>
    <row r="51" spans="1:47" s="2" customFormat="1" ht="6.95" customHeight="1">
      <c r="A51" s="27"/>
      <c r="B51" s="28"/>
      <c r="C51" s="27"/>
      <c r="D51" s="27"/>
      <c r="E51" s="27"/>
      <c r="F51" s="27"/>
      <c r="G51" s="27"/>
      <c r="H51" s="27"/>
      <c r="I51" s="27"/>
      <c r="J51" s="27"/>
      <c r="K51" s="27"/>
      <c r="L51" s="81"/>
      <c r="S51" s="27"/>
      <c r="T51" s="27"/>
      <c r="U51" s="27"/>
      <c r="V51" s="27"/>
      <c r="W51" s="27"/>
      <c r="X51" s="27"/>
      <c r="Y51" s="27"/>
      <c r="Z51" s="27"/>
      <c r="AA51" s="27"/>
      <c r="AB51" s="27"/>
      <c r="AC51" s="27"/>
      <c r="AD51" s="27"/>
      <c r="AE51" s="27"/>
    </row>
    <row r="52" spans="1:47" s="2" customFormat="1" ht="12" customHeight="1">
      <c r="A52" s="27"/>
      <c r="B52" s="28"/>
      <c r="C52" s="24" t="s">
        <v>19</v>
      </c>
      <c r="D52" s="27"/>
      <c r="E52" s="27"/>
      <c r="F52" s="22" t="str">
        <f>F12</f>
        <v>Hněvčeves</v>
      </c>
      <c r="G52" s="27"/>
      <c r="H52" s="27"/>
      <c r="I52" s="24" t="s">
        <v>21</v>
      </c>
      <c r="J52" s="45">
        <f>IF(J12="","",J12)</f>
        <v>43906</v>
      </c>
      <c r="K52" s="27"/>
      <c r="L52" s="81"/>
      <c r="S52" s="27"/>
      <c r="T52" s="27"/>
      <c r="U52" s="27"/>
      <c r="V52" s="27"/>
      <c r="W52" s="27"/>
      <c r="X52" s="27"/>
      <c r="Y52" s="27"/>
      <c r="Z52" s="27"/>
      <c r="AA52" s="27"/>
      <c r="AB52" s="27"/>
      <c r="AC52" s="27"/>
      <c r="AD52" s="27"/>
      <c r="AE52" s="27"/>
    </row>
    <row r="53" spans="1:47" s="2" customFormat="1" ht="6.95" customHeight="1">
      <c r="A53" s="27"/>
      <c r="B53" s="28"/>
      <c r="C53" s="27"/>
      <c r="D53" s="27"/>
      <c r="E53" s="27"/>
      <c r="F53" s="27"/>
      <c r="G53" s="27"/>
      <c r="H53" s="27"/>
      <c r="I53" s="27"/>
      <c r="J53" s="27"/>
      <c r="K53" s="27"/>
      <c r="L53" s="81"/>
      <c r="S53" s="27"/>
      <c r="T53" s="27"/>
      <c r="U53" s="27"/>
      <c r="V53" s="27"/>
      <c r="W53" s="27"/>
      <c r="X53" s="27"/>
      <c r="Y53" s="27"/>
      <c r="Z53" s="27"/>
      <c r="AA53" s="27"/>
      <c r="AB53" s="27"/>
      <c r="AC53" s="27"/>
      <c r="AD53" s="27"/>
      <c r="AE53" s="27"/>
    </row>
    <row r="54" spans="1:47" s="2" customFormat="1" ht="15.2" customHeight="1">
      <c r="A54" s="27"/>
      <c r="B54" s="28"/>
      <c r="C54" s="24" t="s">
        <v>22</v>
      </c>
      <c r="D54" s="27"/>
      <c r="E54" s="27"/>
      <c r="F54" s="22" t="str">
        <f>E15</f>
        <v>Obec Hněvčeves</v>
      </c>
      <c r="G54" s="27"/>
      <c r="H54" s="27"/>
      <c r="I54" s="24" t="s">
        <v>28</v>
      </c>
      <c r="J54" s="25" t="str">
        <f>E21</f>
        <v>Martin Suchomel</v>
      </c>
      <c r="K54" s="27"/>
      <c r="L54" s="81"/>
      <c r="S54" s="27"/>
      <c r="T54" s="27"/>
      <c r="U54" s="27"/>
      <c r="V54" s="27"/>
      <c r="W54" s="27"/>
      <c r="X54" s="27"/>
      <c r="Y54" s="27"/>
      <c r="Z54" s="27"/>
      <c r="AA54" s="27"/>
      <c r="AB54" s="27"/>
      <c r="AC54" s="27"/>
      <c r="AD54" s="27"/>
      <c r="AE54" s="27"/>
    </row>
    <row r="55" spans="1:47" s="2" customFormat="1" ht="15.2" customHeight="1">
      <c r="A55" s="27"/>
      <c r="B55" s="28"/>
      <c r="C55" s="24" t="s">
        <v>27</v>
      </c>
      <c r="D55" s="27"/>
      <c r="E55" s="27"/>
      <c r="F55" s="22" t="str">
        <f>IF(E18="","",E18)</f>
        <v>Kalkan s.r.o.</v>
      </c>
      <c r="G55" s="27"/>
      <c r="H55" s="27"/>
      <c r="I55" s="24" t="s">
        <v>32</v>
      </c>
      <c r="J55" s="25" t="str">
        <f>E24</f>
        <v>Martin Suchomel</v>
      </c>
      <c r="K55" s="27"/>
      <c r="L55" s="81"/>
      <c r="S55" s="27"/>
      <c r="T55" s="27"/>
      <c r="U55" s="27"/>
      <c r="V55" s="27"/>
      <c r="W55" s="27"/>
      <c r="X55" s="27"/>
      <c r="Y55" s="27"/>
      <c r="Z55" s="27"/>
      <c r="AA55" s="27"/>
      <c r="AB55" s="27"/>
      <c r="AC55" s="27"/>
      <c r="AD55" s="27"/>
      <c r="AE55" s="27"/>
    </row>
    <row r="56" spans="1:47" s="2" customFormat="1" ht="10.35" customHeight="1">
      <c r="A56" s="27"/>
      <c r="B56" s="28"/>
      <c r="C56" s="27"/>
      <c r="D56" s="27"/>
      <c r="E56" s="27"/>
      <c r="F56" s="27"/>
      <c r="G56" s="27"/>
      <c r="H56" s="27"/>
      <c r="I56" s="27"/>
      <c r="J56" s="27"/>
      <c r="K56" s="27"/>
      <c r="L56" s="81"/>
      <c r="S56" s="27"/>
      <c r="T56" s="27"/>
      <c r="U56" s="27"/>
      <c r="V56" s="27"/>
      <c r="W56" s="27"/>
      <c r="X56" s="27"/>
      <c r="Y56" s="27"/>
      <c r="Z56" s="27"/>
      <c r="AA56" s="27"/>
      <c r="AB56" s="27"/>
      <c r="AC56" s="27"/>
      <c r="AD56" s="27"/>
      <c r="AE56" s="27"/>
    </row>
    <row r="57" spans="1:47" s="2" customFormat="1" ht="29.25" customHeight="1">
      <c r="A57" s="27"/>
      <c r="B57" s="28"/>
      <c r="C57" s="95" t="s">
        <v>84</v>
      </c>
      <c r="D57" s="89"/>
      <c r="E57" s="89"/>
      <c r="F57" s="89"/>
      <c r="G57" s="89"/>
      <c r="H57" s="89"/>
      <c r="I57" s="89"/>
      <c r="J57" s="96" t="s">
        <v>85</v>
      </c>
      <c r="K57" s="89"/>
      <c r="L57" s="81"/>
      <c r="S57" s="27"/>
      <c r="T57" s="27"/>
      <c r="U57" s="27"/>
      <c r="V57" s="27"/>
      <c r="W57" s="27"/>
      <c r="X57" s="27"/>
      <c r="Y57" s="27"/>
      <c r="Z57" s="27"/>
      <c r="AA57" s="27"/>
      <c r="AB57" s="27"/>
      <c r="AC57" s="27"/>
      <c r="AD57" s="27"/>
      <c r="AE57" s="27"/>
    </row>
    <row r="58" spans="1:47" s="2" customFormat="1" ht="10.35" customHeight="1">
      <c r="A58" s="27"/>
      <c r="B58" s="28"/>
      <c r="C58" s="27"/>
      <c r="D58" s="27"/>
      <c r="E58" s="27"/>
      <c r="F58" s="27"/>
      <c r="G58" s="27"/>
      <c r="H58" s="27"/>
      <c r="I58" s="27"/>
      <c r="J58" s="27"/>
      <c r="K58" s="27"/>
      <c r="L58" s="81"/>
      <c r="S58" s="27"/>
      <c r="T58" s="27"/>
      <c r="U58" s="27"/>
      <c r="V58" s="27"/>
      <c r="W58" s="27"/>
      <c r="X58" s="27"/>
      <c r="Y58" s="27"/>
      <c r="Z58" s="27"/>
      <c r="AA58" s="27"/>
      <c r="AB58" s="27"/>
      <c r="AC58" s="27"/>
      <c r="AD58" s="27"/>
      <c r="AE58" s="27"/>
    </row>
    <row r="59" spans="1:47" s="2" customFormat="1" ht="22.9" customHeight="1">
      <c r="A59" s="27"/>
      <c r="B59" s="28"/>
      <c r="C59" s="97" t="s">
        <v>67</v>
      </c>
      <c r="D59" s="27"/>
      <c r="E59" s="27"/>
      <c r="F59" s="27"/>
      <c r="G59" s="27"/>
      <c r="H59" s="27"/>
      <c r="I59" s="27"/>
      <c r="J59" s="61">
        <f>J90</f>
        <v>670565.60000000009</v>
      </c>
      <c r="K59" s="27"/>
      <c r="L59" s="81"/>
      <c r="S59" s="27"/>
      <c r="T59" s="27"/>
      <c r="U59" s="27"/>
      <c r="V59" s="27"/>
      <c r="W59" s="27"/>
      <c r="X59" s="27"/>
      <c r="Y59" s="27"/>
      <c r="Z59" s="27"/>
      <c r="AA59" s="27"/>
      <c r="AB59" s="27"/>
      <c r="AC59" s="27"/>
      <c r="AD59" s="27"/>
      <c r="AE59" s="27"/>
      <c r="AU59" s="15" t="s">
        <v>86</v>
      </c>
    </row>
    <row r="60" spans="1:47" s="9" customFormat="1" ht="24.95" customHeight="1">
      <c r="B60" s="98"/>
      <c r="D60" s="99" t="s">
        <v>87</v>
      </c>
      <c r="E60" s="100"/>
      <c r="F60" s="100"/>
      <c r="G60" s="100"/>
      <c r="H60" s="100"/>
      <c r="I60" s="100"/>
      <c r="J60" s="101">
        <f>J91</f>
        <v>650465.60000000009</v>
      </c>
      <c r="L60" s="98"/>
    </row>
    <row r="61" spans="1:47" s="10" customFormat="1" ht="19.899999999999999" customHeight="1">
      <c r="B61" s="102"/>
      <c r="D61" s="103" t="s">
        <v>88</v>
      </c>
      <c r="E61" s="104"/>
      <c r="F61" s="104"/>
      <c r="G61" s="104"/>
      <c r="H61" s="104"/>
      <c r="I61" s="104"/>
      <c r="J61" s="105">
        <f>J92</f>
        <v>43788.93</v>
      </c>
      <c r="L61" s="102"/>
    </row>
    <row r="62" spans="1:47" s="10" customFormat="1" ht="19.899999999999999" customHeight="1">
      <c r="B62" s="102"/>
      <c r="D62" s="103" t="s">
        <v>89</v>
      </c>
      <c r="E62" s="104"/>
      <c r="F62" s="104"/>
      <c r="G62" s="104"/>
      <c r="H62" s="104"/>
      <c r="I62" s="104"/>
      <c r="J62" s="105">
        <f>J112</f>
        <v>4656.74</v>
      </c>
      <c r="L62" s="102"/>
    </row>
    <row r="63" spans="1:47" s="10" customFormat="1" ht="19.899999999999999" customHeight="1">
      <c r="B63" s="102"/>
      <c r="D63" s="103" t="s">
        <v>90</v>
      </c>
      <c r="E63" s="104"/>
      <c r="F63" s="104"/>
      <c r="G63" s="104"/>
      <c r="H63" s="104"/>
      <c r="I63" s="104"/>
      <c r="J63" s="105">
        <f>J128</f>
        <v>18450</v>
      </c>
      <c r="L63" s="102"/>
    </row>
    <row r="64" spans="1:47" s="10" customFormat="1" ht="19.899999999999999" customHeight="1">
      <c r="B64" s="102"/>
      <c r="D64" s="103" t="s">
        <v>91</v>
      </c>
      <c r="E64" s="104"/>
      <c r="F64" s="104"/>
      <c r="G64" s="104"/>
      <c r="H64" s="104"/>
      <c r="I64" s="104"/>
      <c r="J64" s="105">
        <f>J131</f>
        <v>101678</v>
      </c>
      <c r="L64" s="102"/>
    </row>
    <row r="65" spans="1:31" s="10" customFormat="1" ht="19.899999999999999" customHeight="1">
      <c r="B65" s="102"/>
      <c r="D65" s="103" t="s">
        <v>92</v>
      </c>
      <c r="E65" s="104"/>
      <c r="F65" s="104"/>
      <c r="G65" s="104"/>
      <c r="H65" s="104"/>
      <c r="I65" s="104"/>
      <c r="J65" s="105">
        <f>J153</f>
        <v>117647.82</v>
      </c>
      <c r="L65" s="102"/>
    </row>
    <row r="66" spans="1:31" s="10" customFormat="1" ht="19.899999999999999" customHeight="1">
      <c r="B66" s="102"/>
      <c r="D66" s="103" t="s">
        <v>93</v>
      </c>
      <c r="E66" s="104"/>
      <c r="F66" s="104"/>
      <c r="G66" s="104"/>
      <c r="H66" s="104"/>
      <c r="I66" s="104"/>
      <c r="J66" s="105">
        <f>J173</f>
        <v>140435.01999999999</v>
      </c>
      <c r="L66" s="102"/>
    </row>
    <row r="67" spans="1:31" s="10" customFormat="1" ht="19.899999999999999" customHeight="1">
      <c r="B67" s="102"/>
      <c r="D67" s="103" t="s">
        <v>94</v>
      </c>
      <c r="E67" s="104"/>
      <c r="F67" s="104"/>
      <c r="G67" s="104"/>
      <c r="H67" s="104"/>
      <c r="I67" s="104"/>
      <c r="J67" s="105">
        <f>J186</f>
        <v>76395.040000000008</v>
      </c>
      <c r="L67" s="102"/>
    </row>
    <row r="68" spans="1:31" s="10" customFormat="1" ht="19.899999999999999" customHeight="1">
      <c r="B68" s="102"/>
      <c r="D68" s="103" t="s">
        <v>95</v>
      </c>
      <c r="E68" s="104"/>
      <c r="F68" s="104"/>
      <c r="G68" s="104"/>
      <c r="H68" s="104"/>
      <c r="I68" s="104"/>
      <c r="J68" s="105">
        <f>J221</f>
        <v>147332.04999999999</v>
      </c>
      <c r="L68" s="102"/>
    </row>
    <row r="69" spans="1:31" s="10" customFormat="1" ht="19.899999999999999" customHeight="1">
      <c r="B69" s="102"/>
      <c r="D69" s="103" t="s">
        <v>96</v>
      </c>
      <c r="E69" s="104"/>
      <c r="F69" s="104"/>
      <c r="G69" s="104"/>
      <c r="H69" s="104"/>
      <c r="I69" s="104"/>
      <c r="J69" s="105">
        <f>J239</f>
        <v>82</v>
      </c>
      <c r="L69" s="102"/>
    </row>
    <row r="70" spans="1:31" s="9" customFormat="1" ht="24.95" customHeight="1">
      <c r="B70" s="98"/>
      <c r="D70" s="99" t="s">
        <v>97</v>
      </c>
      <c r="E70" s="100"/>
      <c r="F70" s="100"/>
      <c r="G70" s="100"/>
      <c r="H70" s="100"/>
      <c r="I70" s="100"/>
      <c r="J70" s="101">
        <f>J241</f>
        <v>20100</v>
      </c>
      <c r="L70" s="98"/>
    </row>
    <row r="71" spans="1:31" s="2" customFormat="1" ht="21.75" customHeight="1">
      <c r="A71" s="27"/>
      <c r="B71" s="28"/>
      <c r="C71" s="27"/>
      <c r="D71" s="27"/>
      <c r="E71" s="27"/>
      <c r="F71" s="27"/>
      <c r="G71" s="27"/>
      <c r="H71" s="27"/>
      <c r="I71" s="27"/>
      <c r="J71" s="27"/>
      <c r="K71" s="27"/>
      <c r="L71" s="81"/>
      <c r="S71" s="27"/>
      <c r="T71" s="27"/>
      <c r="U71" s="27"/>
      <c r="V71" s="27"/>
      <c r="W71" s="27"/>
      <c r="X71" s="27"/>
      <c r="Y71" s="27"/>
      <c r="Z71" s="27"/>
      <c r="AA71" s="27"/>
      <c r="AB71" s="27"/>
      <c r="AC71" s="27"/>
      <c r="AD71" s="27"/>
      <c r="AE71" s="27"/>
    </row>
    <row r="72" spans="1:31" s="2" customFormat="1" ht="6.95" customHeight="1">
      <c r="A72" s="27"/>
      <c r="B72" s="37"/>
      <c r="C72" s="38"/>
      <c r="D72" s="38"/>
      <c r="E72" s="38"/>
      <c r="F72" s="38"/>
      <c r="G72" s="38"/>
      <c r="H72" s="38"/>
      <c r="I72" s="38"/>
      <c r="J72" s="38"/>
      <c r="K72" s="38"/>
      <c r="L72" s="81"/>
      <c r="S72" s="27"/>
      <c r="T72" s="27"/>
      <c r="U72" s="27"/>
      <c r="V72" s="27"/>
      <c r="W72" s="27"/>
      <c r="X72" s="27"/>
      <c r="Y72" s="27"/>
      <c r="Z72" s="27"/>
      <c r="AA72" s="27"/>
      <c r="AB72" s="27"/>
      <c r="AC72" s="27"/>
      <c r="AD72" s="27"/>
      <c r="AE72" s="27"/>
    </row>
    <row r="76" spans="1:31" s="2" customFormat="1" ht="6.95" customHeight="1">
      <c r="A76" s="27"/>
      <c r="B76" s="39"/>
      <c r="C76" s="40"/>
      <c r="D76" s="40"/>
      <c r="E76" s="40"/>
      <c r="F76" s="40"/>
      <c r="G76" s="40"/>
      <c r="H76" s="40"/>
      <c r="I76" s="40"/>
      <c r="J76" s="40"/>
      <c r="K76" s="40"/>
      <c r="L76" s="81"/>
      <c r="S76" s="27"/>
      <c r="T76" s="27"/>
      <c r="U76" s="27"/>
      <c r="V76" s="27"/>
      <c r="W76" s="27"/>
      <c r="X76" s="27"/>
      <c r="Y76" s="27"/>
      <c r="Z76" s="27"/>
      <c r="AA76" s="27"/>
      <c r="AB76" s="27"/>
      <c r="AC76" s="27"/>
      <c r="AD76" s="27"/>
      <c r="AE76" s="27"/>
    </row>
    <row r="77" spans="1:31" s="2" customFormat="1" ht="24.95" customHeight="1">
      <c r="A77" s="27"/>
      <c r="B77" s="28"/>
      <c r="C77" s="19" t="s">
        <v>98</v>
      </c>
      <c r="D77" s="27"/>
      <c r="E77" s="27"/>
      <c r="F77" s="27"/>
      <c r="G77" s="27"/>
      <c r="H77" s="27"/>
      <c r="I77" s="27"/>
      <c r="J77" s="27"/>
      <c r="K77" s="27"/>
      <c r="L77" s="81"/>
      <c r="S77" s="27"/>
      <c r="T77" s="27"/>
      <c r="U77" s="27"/>
      <c r="V77" s="27"/>
      <c r="W77" s="27"/>
      <c r="X77" s="27"/>
      <c r="Y77" s="27"/>
      <c r="Z77" s="27"/>
      <c r="AA77" s="27"/>
      <c r="AB77" s="27"/>
      <c r="AC77" s="27"/>
      <c r="AD77" s="27"/>
      <c r="AE77" s="27"/>
    </row>
    <row r="78" spans="1:31" s="2" customFormat="1" ht="6.95" customHeight="1">
      <c r="A78" s="27"/>
      <c r="B78" s="28"/>
      <c r="C78" s="27"/>
      <c r="D78" s="27"/>
      <c r="E78" s="27"/>
      <c r="F78" s="27"/>
      <c r="G78" s="27"/>
      <c r="H78" s="27"/>
      <c r="I78" s="27"/>
      <c r="J78" s="27"/>
      <c r="K78" s="27"/>
      <c r="L78" s="81"/>
      <c r="S78" s="27"/>
      <c r="T78" s="27"/>
      <c r="U78" s="27"/>
      <c r="V78" s="27"/>
      <c r="W78" s="27"/>
      <c r="X78" s="27"/>
      <c r="Y78" s="27"/>
      <c r="Z78" s="27"/>
      <c r="AA78" s="27"/>
      <c r="AB78" s="27"/>
      <c r="AC78" s="27"/>
      <c r="AD78" s="27"/>
      <c r="AE78" s="27"/>
    </row>
    <row r="79" spans="1:31" s="2" customFormat="1" ht="12" customHeight="1">
      <c r="A79" s="27"/>
      <c r="B79" s="28"/>
      <c r="C79" s="24" t="s">
        <v>15</v>
      </c>
      <c r="D79" s="27"/>
      <c r="E79" s="27"/>
      <c r="F79" s="27"/>
      <c r="G79" s="27"/>
      <c r="H79" s="27"/>
      <c r="I79" s="27"/>
      <c r="J79" s="27"/>
      <c r="K79" s="27"/>
      <c r="L79" s="81"/>
      <c r="S79" s="27"/>
      <c r="T79" s="27"/>
      <c r="U79" s="27"/>
      <c r="V79" s="27"/>
      <c r="W79" s="27"/>
      <c r="X79" s="27"/>
      <c r="Y79" s="27"/>
      <c r="Z79" s="27"/>
      <c r="AA79" s="27"/>
      <c r="AB79" s="27"/>
      <c r="AC79" s="27"/>
      <c r="AD79" s="27"/>
      <c r="AE79" s="27"/>
    </row>
    <row r="80" spans="1:31" s="2" customFormat="1" ht="16.5" customHeight="1">
      <c r="A80" s="27"/>
      <c r="B80" s="28"/>
      <c r="C80" s="27"/>
      <c r="D80" s="27"/>
      <c r="E80" s="271" t="str">
        <f>E7</f>
        <v>Komunitní centrum Hněvčeves</v>
      </c>
      <c r="F80" s="272"/>
      <c r="G80" s="272"/>
      <c r="H80" s="272"/>
      <c r="I80" s="27"/>
      <c r="J80" s="27"/>
      <c r="K80" s="27"/>
      <c r="L80" s="81"/>
      <c r="S80" s="27"/>
      <c r="T80" s="27"/>
      <c r="U80" s="27"/>
      <c r="V80" s="27"/>
      <c r="W80" s="27"/>
      <c r="X80" s="27"/>
      <c r="Y80" s="27"/>
      <c r="Z80" s="27"/>
      <c r="AA80" s="27"/>
      <c r="AB80" s="27"/>
      <c r="AC80" s="27"/>
      <c r="AD80" s="27"/>
      <c r="AE80" s="27"/>
    </row>
    <row r="81" spans="1:65" s="2" customFormat="1" ht="12" customHeight="1">
      <c r="A81" s="27"/>
      <c r="B81" s="28"/>
      <c r="C81" s="24" t="s">
        <v>81</v>
      </c>
      <c r="D81" s="27"/>
      <c r="E81" s="27"/>
      <c r="F81" s="27"/>
      <c r="G81" s="27"/>
      <c r="H81" s="27"/>
      <c r="I81" s="27"/>
      <c r="J81" s="27"/>
      <c r="K81" s="27"/>
      <c r="L81" s="81"/>
      <c r="S81" s="27"/>
      <c r="T81" s="27"/>
      <c r="U81" s="27"/>
      <c r="V81" s="27"/>
      <c r="W81" s="27"/>
      <c r="X81" s="27"/>
      <c r="Y81" s="27"/>
      <c r="Z81" s="27"/>
      <c r="AA81" s="27"/>
      <c r="AB81" s="27"/>
      <c r="AC81" s="27"/>
      <c r="AD81" s="27"/>
      <c r="AE81" s="27"/>
    </row>
    <row r="82" spans="1:65" s="2" customFormat="1" ht="16.5" customHeight="1">
      <c r="A82" s="27"/>
      <c r="B82" s="28"/>
      <c r="C82" s="27"/>
      <c r="D82" s="27"/>
      <c r="E82" s="261" t="str">
        <f>E9</f>
        <v>D.1.4.UT - Zařízení pro vytápění staveb</v>
      </c>
      <c r="F82" s="270"/>
      <c r="G82" s="270"/>
      <c r="H82" s="270"/>
      <c r="I82" s="27"/>
      <c r="J82" s="27"/>
      <c r="K82" s="27"/>
      <c r="L82" s="81"/>
      <c r="S82" s="27"/>
      <c r="T82" s="27"/>
      <c r="U82" s="27"/>
      <c r="V82" s="27"/>
      <c r="W82" s="27"/>
      <c r="X82" s="27"/>
      <c r="Y82" s="27"/>
      <c r="Z82" s="27"/>
      <c r="AA82" s="27"/>
      <c r="AB82" s="27"/>
      <c r="AC82" s="27"/>
      <c r="AD82" s="27"/>
      <c r="AE82" s="27"/>
    </row>
    <row r="83" spans="1:65" s="2" customFormat="1" ht="6.95" customHeight="1">
      <c r="A83" s="27"/>
      <c r="B83" s="28"/>
      <c r="C83" s="27"/>
      <c r="D83" s="27"/>
      <c r="E83" s="27"/>
      <c r="F83" s="27"/>
      <c r="G83" s="27"/>
      <c r="H83" s="27"/>
      <c r="I83" s="27"/>
      <c r="J83" s="27"/>
      <c r="K83" s="27"/>
      <c r="L83" s="81"/>
      <c r="S83" s="27"/>
      <c r="T83" s="27"/>
      <c r="U83" s="27"/>
      <c r="V83" s="27"/>
      <c r="W83" s="27"/>
      <c r="X83" s="27"/>
      <c r="Y83" s="27"/>
      <c r="Z83" s="27"/>
      <c r="AA83" s="27"/>
      <c r="AB83" s="27"/>
      <c r="AC83" s="27"/>
      <c r="AD83" s="27"/>
      <c r="AE83" s="27"/>
    </row>
    <row r="84" spans="1:65" s="2" customFormat="1" ht="12" customHeight="1">
      <c r="A84" s="27"/>
      <c r="B84" s="28"/>
      <c r="C84" s="24" t="s">
        <v>19</v>
      </c>
      <c r="D84" s="27"/>
      <c r="E84" s="27"/>
      <c r="F84" s="22" t="str">
        <f>F12</f>
        <v>Hněvčeves</v>
      </c>
      <c r="G84" s="27"/>
      <c r="H84" s="27"/>
      <c r="I84" s="24" t="s">
        <v>21</v>
      </c>
      <c r="J84" s="45">
        <f>IF(J12="","",J12)</f>
        <v>43906</v>
      </c>
      <c r="K84" s="27"/>
      <c r="L84" s="81"/>
      <c r="S84" s="27"/>
      <c r="T84" s="27"/>
      <c r="U84" s="27"/>
      <c r="V84" s="27"/>
      <c r="W84" s="27"/>
      <c r="X84" s="27"/>
      <c r="Y84" s="27"/>
      <c r="Z84" s="27"/>
      <c r="AA84" s="27"/>
      <c r="AB84" s="27"/>
      <c r="AC84" s="27"/>
      <c r="AD84" s="27"/>
      <c r="AE84" s="27"/>
    </row>
    <row r="85" spans="1:65" s="2" customFormat="1" ht="6.95" customHeight="1">
      <c r="A85" s="27"/>
      <c r="B85" s="28"/>
      <c r="C85" s="27"/>
      <c r="D85" s="27"/>
      <c r="E85" s="27"/>
      <c r="F85" s="27"/>
      <c r="G85" s="27"/>
      <c r="H85" s="27"/>
      <c r="I85" s="27"/>
      <c r="J85" s="27"/>
      <c r="K85" s="27"/>
      <c r="L85" s="81"/>
      <c r="S85" s="27"/>
      <c r="T85" s="27"/>
      <c r="U85" s="27"/>
      <c r="V85" s="27"/>
      <c r="W85" s="27"/>
      <c r="X85" s="27"/>
      <c r="Y85" s="27"/>
      <c r="Z85" s="27"/>
      <c r="AA85" s="27"/>
      <c r="AB85" s="27"/>
      <c r="AC85" s="27"/>
      <c r="AD85" s="27"/>
      <c r="AE85" s="27"/>
    </row>
    <row r="86" spans="1:65" s="2" customFormat="1" ht="15.2" customHeight="1">
      <c r="A86" s="27"/>
      <c r="B86" s="28"/>
      <c r="C86" s="24" t="s">
        <v>22</v>
      </c>
      <c r="D86" s="27"/>
      <c r="E86" s="27"/>
      <c r="F86" s="22" t="str">
        <f>E15</f>
        <v>Obec Hněvčeves</v>
      </c>
      <c r="G86" s="27"/>
      <c r="H86" s="27"/>
      <c r="I86" s="24" t="s">
        <v>28</v>
      </c>
      <c r="J86" s="25" t="str">
        <f>E21</f>
        <v>Martin Suchomel</v>
      </c>
      <c r="K86" s="27"/>
      <c r="L86" s="81"/>
      <c r="S86" s="27"/>
      <c r="T86" s="27"/>
      <c r="U86" s="27"/>
      <c r="V86" s="27"/>
      <c r="W86" s="27"/>
      <c r="X86" s="27"/>
      <c r="Y86" s="27"/>
      <c r="Z86" s="27"/>
      <c r="AA86" s="27"/>
      <c r="AB86" s="27"/>
      <c r="AC86" s="27"/>
      <c r="AD86" s="27"/>
      <c r="AE86" s="27"/>
    </row>
    <row r="87" spans="1:65" s="2" customFormat="1" ht="15.2" customHeight="1">
      <c r="A87" s="27"/>
      <c r="B87" s="28"/>
      <c r="C87" s="24" t="s">
        <v>27</v>
      </c>
      <c r="D87" s="27"/>
      <c r="E87" s="27"/>
      <c r="F87" s="22" t="str">
        <f>IF(E18="","",E18)</f>
        <v>Kalkan s.r.o.</v>
      </c>
      <c r="G87" s="27"/>
      <c r="H87" s="27"/>
      <c r="I87" s="24" t="s">
        <v>32</v>
      </c>
      <c r="J87" s="25" t="str">
        <f>E24</f>
        <v>Martin Suchomel</v>
      </c>
      <c r="K87" s="27"/>
      <c r="L87" s="81"/>
      <c r="S87" s="27"/>
      <c r="T87" s="27"/>
      <c r="U87" s="27"/>
      <c r="V87" s="27"/>
      <c r="W87" s="27"/>
      <c r="X87" s="27"/>
      <c r="Y87" s="27"/>
      <c r="Z87" s="27"/>
      <c r="AA87" s="27"/>
      <c r="AB87" s="27"/>
      <c r="AC87" s="27"/>
      <c r="AD87" s="27"/>
      <c r="AE87" s="27"/>
    </row>
    <row r="88" spans="1:65" s="2" customFormat="1" ht="10.35" customHeight="1">
      <c r="A88" s="27"/>
      <c r="B88" s="28"/>
      <c r="C88" s="27"/>
      <c r="D88" s="27"/>
      <c r="E88" s="27"/>
      <c r="F88" s="27"/>
      <c r="G88" s="27"/>
      <c r="H88" s="27"/>
      <c r="I88" s="27"/>
      <c r="J88" s="27"/>
      <c r="K88" s="27"/>
      <c r="L88" s="81"/>
      <c r="S88" s="27"/>
      <c r="T88" s="27"/>
      <c r="U88" s="27"/>
      <c r="V88" s="27"/>
      <c r="W88" s="27"/>
      <c r="X88" s="27"/>
      <c r="Y88" s="27"/>
      <c r="Z88" s="27"/>
      <c r="AA88" s="27"/>
      <c r="AB88" s="27"/>
      <c r="AC88" s="27"/>
      <c r="AD88" s="27"/>
      <c r="AE88" s="27"/>
    </row>
    <row r="89" spans="1:65" s="11" customFormat="1" ht="29.25" customHeight="1">
      <c r="A89" s="106"/>
      <c r="B89" s="107"/>
      <c r="C89" s="108" t="s">
        <v>99</v>
      </c>
      <c r="D89" s="109" t="s">
        <v>54</v>
      </c>
      <c r="E89" s="109" t="s">
        <v>50</v>
      </c>
      <c r="F89" s="109" t="s">
        <v>51</v>
      </c>
      <c r="G89" s="109" t="s">
        <v>100</v>
      </c>
      <c r="H89" s="109" t="s">
        <v>101</v>
      </c>
      <c r="I89" s="109" t="s">
        <v>102</v>
      </c>
      <c r="J89" s="109" t="s">
        <v>85</v>
      </c>
      <c r="K89" s="110" t="s">
        <v>103</v>
      </c>
      <c r="L89" s="111"/>
      <c r="M89" s="52" t="s">
        <v>3</v>
      </c>
      <c r="N89" s="53" t="s">
        <v>39</v>
      </c>
      <c r="O89" s="53" t="s">
        <v>104</v>
      </c>
      <c r="P89" s="53" t="s">
        <v>105</v>
      </c>
      <c r="Q89" s="53" t="s">
        <v>106</v>
      </c>
      <c r="R89" s="53" t="s">
        <v>107</v>
      </c>
      <c r="S89" s="53" t="s">
        <v>108</v>
      </c>
      <c r="T89" s="54" t="s">
        <v>109</v>
      </c>
      <c r="U89" s="106"/>
      <c r="V89" s="106"/>
      <c r="W89" s="106"/>
      <c r="X89" s="106"/>
      <c r="Y89" s="106"/>
      <c r="Z89" s="106"/>
      <c r="AA89" s="106"/>
      <c r="AB89" s="106"/>
      <c r="AC89" s="106"/>
      <c r="AD89" s="106"/>
      <c r="AE89" s="106"/>
    </row>
    <row r="90" spans="1:65" s="2" customFormat="1" ht="22.9" customHeight="1">
      <c r="A90" s="27"/>
      <c r="B90" s="28"/>
      <c r="C90" s="59" t="s">
        <v>110</v>
      </c>
      <c r="D90" s="27"/>
      <c r="E90" s="27"/>
      <c r="F90" s="27"/>
      <c r="G90" s="27"/>
      <c r="H90" s="27"/>
      <c r="I90" s="27"/>
      <c r="J90" s="112">
        <f>BK90</f>
        <v>670565.60000000009</v>
      </c>
      <c r="K90" s="27"/>
      <c r="L90" s="28"/>
      <c r="M90" s="55"/>
      <c r="N90" s="46"/>
      <c r="O90" s="56"/>
      <c r="P90" s="113">
        <f>P91+P241</f>
        <v>529.60778400000004</v>
      </c>
      <c r="Q90" s="56"/>
      <c r="R90" s="113">
        <f>R91+R241</f>
        <v>2.58738</v>
      </c>
      <c r="S90" s="56"/>
      <c r="T90" s="114">
        <f>T91+T241</f>
        <v>1.106E-2</v>
      </c>
      <c r="U90" s="27"/>
      <c r="V90" s="27"/>
      <c r="W90" s="27"/>
      <c r="X90" s="27"/>
      <c r="Y90" s="27"/>
      <c r="Z90" s="27"/>
      <c r="AA90" s="27"/>
      <c r="AB90" s="27"/>
      <c r="AC90" s="27"/>
      <c r="AD90" s="27"/>
      <c r="AE90" s="27"/>
      <c r="AT90" s="15" t="s">
        <v>68</v>
      </c>
      <c r="AU90" s="15" t="s">
        <v>86</v>
      </c>
      <c r="BK90" s="115">
        <f>BK91+BK241</f>
        <v>670565.60000000009</v>
      </c>
    </row>
    <row r="91" spans="1:65" s="12" customFormat="1" ht="25.9" customHeight="1">
      <c r="B91" s="116"/>
      <c r="D91" s="117" t="s">
        <v>68</v>
      </c>
      <c r="E91" s="118" t="s">
        <v>111</v>
      </c>
      <c r="F91" s="118" t="s">
        <v>112</v>
      </c>
      <c r="J91" s="119">
        <f>BK91</f>
        <v>650465.60000000009</v>
      </c>
      <c r="L91" s="116"/>
      <c r="M91" s="120"/>
      <c r="N91" s="121"/>
      <c r="O91" s="121"/>
      <c r="P91" s="122">
        <f>P92+P112+P128+P131+P153+P173+P186+P221+P239</f>
        <v>449.60778399999998</v>
      </c>
      <c r="Q91" s="121"/>
      <c r="R91" s="122">
        <f>R92+R112+R128+R131+R153+R173+R186+R221+R239</f>
        <v>2.58738</v>
      </c>
      <c r="S91" s="121"/>
      <c r="T91" s="123">
        <f>T92+T112+T128+T131+T153+T173+T186+T221+T239</f>
        <v>1.106E-2</v>
      </c>
      <c r="AR91" s="117" t="s">
        <v>79</v>
      </c>
      <c r="AT91" s="124" t="s">
        <v>68</v>
      </c>
      <c r="AU91" s="124" t="s">
        <v>69</v>
      </c>
      <c r="AY91" s="117" t="s">
        <v>113</v>
      </c>
      <c r="BK91" s="125">
        <f>BK92+BK112+BK128+BK131+BK153+BK173+BK186+BK221+BK239</f>
        <v>650465.60000000009</v>
      </c>
    </row>
    <row r="92" spans="1:65" s="12" customFormat="1" ht="22.9" customHeight="1">
      <c r="B92" s="116"/>
      <c r="D92" s="117" t="s">
        <v>68</v>
      </c>
      <c r="E92" s="126" t="s">
        <v>114</v>
      </c>
      <c r="F92" s="126" t="s">
        <v>115</v>
      </c>
      <c r="J92" s="127">
        <f>BK92</f>
        <v>43788.93</v>
      </c>
      <c r="L92" s="116"/>
      <c r="M92" s="120"/>
      <c r="N92" s="121"/>
      <c r="O92" s="121"/>
      <c r="P92" s="122">
        <f>SUM(P93:P111)</f>
        <v>49.792079999999999</v>
      </c>
      <c r="Q92" s="121"/>
      <c r="R92" s="122">
        <f>SUM(R93:R111)</f>
        <v>0.17105000000000001</v>
      </c>
      <c r="S92" s="121"/>
      <c r="T92" s="123">
        <f>SUM(T93:T111)</f>
        <v>0</v>
      </c>
      <c r="AR92" s="117" t="s">
        <v>79</v>
      </c>
      <c r="AT92" s="124" t="s">
        <v>68</v>
      </c>
      <c r="AU92" s="124" t="s">
        <v>77</v>
      </c>
      <c r="AY92" s="117" t="s">
        <v>113</v>
      </c>
      <c r="BK92" s="125">
        <f>SUM(BK93:BK111)</f>
        <v>43788.93</v>
      </c>
    </row>
    <row r="93" spans="1:65" s="2" customFormat="1" ht="16.5" customHeight="1">
      <c r="A93" s="27"/>
      <c r="B93" s="128"/>
      <c r="C93" s="129" t="s">
        <v>116</v>
      </c>
      <c r="D93" s="129" t="s">
        <v>117</v>
      </c>
      <c r="E93" s="130" t="s">
        <v>118</v>
      </c>
      <c r="F93" s="131" t="s">
        <v>119</v>
      </c>
      <c r="G93" s="132" t="s">
        <v>120</v>
      </c>
      <c r="H93" s="133">
        <v>185</v>
      </c>
      <c r="I93" s="134">
        <v>14</v>
      </c>
      <c r="J93" s="134">
        <f t="shared" ref="J93:J102" si="0">ROUND(I93*H93,2)</f>
        <v>2590</v>
      </c>
      <c r="K93" s="131" t="s">
        <v>121</v>
      </c>
      <c r="L93" s="135"/>
      <c r="M93" s="136" t="s">
        <v>3</v>
      </c>
      <c r="N93" s="137" t="s">
        <v>40</v>
      </c>
      <c r="O93" s="138">
        <v>0</v>
      </c>
      <c r="P93" s="138">
        <f t="shared" ref="P93:P102" si="1">O93*H93</f>
        <v>0</v>
      </c>
      <c r="Q93" s="138">
        <v>4.0000000000000003E-5</v>
      </c>
      <c r="R93" s="138">
        <f t="shared" ref="R93:R102" si="2">Q93*H93</f>
        <v>7.4000000000000003E-3</v>
      </c>
      <c r="S93" s="138">
        <v>0</v>
      </c>
      <c r="T93" s="139">
        <f t="shared" ref="T93:T102" si="3">S93*H93</f>
        <v>0</v>
      </c>
      <c r="U93" s="27"/>
      <c r="V93" s="27"/>
      <c r="W93" s="27"/>
      <c r="X93" s="27"/>
      <c r="Y93" s="27"/>
      <c r="Z93" s="27"/>
      <c r="AA93" s="27"/>
      <c r="AB93" s="27"/>
      <c r="AC93" s="27"/>
      <c r="AD93" s="27"/>
      <c r="AE93" s="27"/>
      <c r="AR93" s="140" t="s">
        <v>122</v>
      </c>
      <c r="AT93" s="140" t="s">
        <v>117</v>
      </c>
      <c r="AU93" s="140" t="s">
        <v>79</v>
      </c>
      <c r="AY93" s="15" t="s">
        <v>113</v>
      </c>
      <c r="BE93" s="141">
        <f t="shared" ref="BE93:BE102" si="4">IF(N93="základní",J93,0)</f>
        <v>2590</v>
      </c>
      <c r="BF93" s="141">
        <f t="shared" ref="BF93:BF102" si="5">IF(N93="snížená",J93,0)</f>
        <v>0</v>
      </c>
      <c r="BG93" s="141">
        <f t="shared" ref="BG93:BG102" si="6">IF(N93="zákl. přenesená",J93,0)</f>
        <v>0</v>
      </c>
      <c r="BH93" s="141">
        <f t="shared" ref="BH93:BH102" si="7">IF(N93="sníž. přenesená",J93,0)</f>
        <v>0</v>
      </c>
      <c r="BI93" s="141">
        <f t="shared" ref="BI93:BI102" si="8">IF(N93="nulová",J93,0)</f>
        <v>0</v>
      </c>
      <c r="BJ93" s="15" t="s">
        <v>77</v>
      </c>
      <c r="BK93" s="141">
        <f t="shared" ref="BK93:BK102" si="9">ROUND(I93*H93,2)</f>
        <v>2590</v>
      </c>
      <c r="BL93" s="15" t="s">
        <v>123</v>
      </c>
      <c r="BM93" s="140" t="s">
        <v>124</v>
      </c>
    </row>
    <row r="94" spans="1:65" s="2" customFormat="1" ht="16.5" customHeight="1">
      <c r="A94" s="27"/>
      <c r="B94" s="128"/>
      <c r="C94" s="129" t="s">
        <v>125</v>
      </c>
      <c r="D94" s="129" t="s">
        <v>117</v>
      </c>
      <c r="E94" s="130" t="s">
        <v>126</v>
      </c>
      <c r="F94" s="131" t="s">
        <v>127</v>
      </c>
      <c r="G94" s="132" t="s">
        <v>120</v>
      </c>
      <c r="H94" s="133">
        <v>35</v>
      </c>
      <c r="I94" s="134">
        <v>17.2</v>
      </c>
      <c r="J94" s="134">
        <f t="shared" si="0"/>
        <v>602</v>
      </c>
      <c r="K94" s="131" t="s">
        <v>121</v>
      </c>
      <c r="L94" s="135"/>
      <c r="M94" s="136" t="s">
        <v>3</v>
      </c>
      <c r="N94" s="137" t="s">
        <v>40</v>
      </c>
      <c r="O94" s="138">
        <v>0</v>
      </c>
      <c r="P94" s="138">
        <f t="shared" si="1"/>
        <v>0</v>
      </c>
      <c r="Q94" s="138">
        <v>8.0000000000000007E-5</v>
      </c>
      <c r="R94" s="138">
        <f t="shared" si="2"/>
        <v>2.8000000000000004E-3</v>
      </c>
      <c r="S94" s="138">
        <v>0</v>
      </c>
      <c r="T94" s="139">
        <f t="shared" si="3"/>
        <v>0</v>
      </c>
      <c r="U94" s="27"/>
      <c r="V94" s="27"/>
      <c r="W94" s="27"/>
      <c r="X94" s="27"/>
      <c r="Y94" s="27"/>
      <c r="Z94" s="27"/>
      <c r="AA94" s="27"/>
      <c r="AB94" s="27"/>
      <c r="AC94" s="27"/>
      <c r="AD94" s="27"/>
      <c r="AE94" s="27"/>
      <c r="AR94" s="140" t="s">
        <v>122</v>
      </c>
      <c r="AT94" s="140" t="s">
        <v>117</v>
      </c>
      <c r="AU94" s="140" t="s">
        <v>79</v>
      </c>
      <c r="AY94" s="15" t="s">
        <v>113</v>
      </c>
      <c r="BE94" s="141">
        <f t="shared" si="4"/>
        <v>602</v>
      </c>
      <c r="BF94" s="141">
        <f t="shared" si="5"/>
        <v>0</v>
      </c>
      <c r="BG94" s="141">
        <f t="shared" si="6"/>
        <v>0</v>
      </c>
      <c r="BH94" s="141">
        <f t="shared" si="7"/>
        <v>0</v>
      </c>
      <c r="BI94" s="141">
        <f t="shared" si="8"/>
        <v>0</v>
      </c>
      <c r="BJ94" s="15" t="s">
        <v>77</v>
      </c>
      <c r="BK94" s="141">
        <f t="shared" si="9"/>
        <v>602</v>
      </c>
      <c r="BL94" s="15" t="s">
        <v>123</v>
      </c>
      <c r="BM94" s="140" t="s">
        <v>128</v>
      </c>
    </row>
    <row r="95" spans="1:65" s="2" customFormat="1" ht="16.5" customHeight="1">
      <c r="A95" s="27"/>
      <c r="B95" s="128"/>
      <c r="C95" s="129" t="s">
        <v>129</v>
      </c>
      <c r="D95" s="129" t="s">
        <v>117</v>
      </c>
      <c r="E95" s="130" t="s">
        <v>130</v>
      </c>
      <c r="F95" s="131" t="s">
        <v>131</v>
      </c>
      <c r="G95" s="132" t="s">
        <v>132</v>
      </c>
      <c r="H95" s="133">
        <v>220</v>
      </c>
      <c r="I95" s="134">
        <v>0.5</v>
      </c>
      <c r="J95" s="134">
        <f t="shared" si="0"/>
        <v>110</v>
      </c>
      <c r="K95" s="131" t="s">
        <v>121</v>
      </c>
      <c r="L95" s="135"/>
      <c r="M95" s="136" t="s">
        <v>3</v>
      </c>
      <c r="N95" s="137" t="s">
        <v>40</v>
      </c>
      <c r="O95" s="138">
        <v>0</v>
      </c>
      <c r="P95" s="138">
        <f t="shared" si="1"/>
        <v>0</v>
      </c>
      <c r="Q95" s="138">
        <v>0</v>
      </c>
      <c r="R95" s="138">
        <f t="shared" si="2"/>
        <v>0</v>
      </c>
      <c r="S95" s="138">
        <v>0</v>
      </c>
      <c r="T95" s="139">
        <f t="shared" si="3"/>
        <v>0</v>
      </c>
      <c r="U95" s="27"/>
      <c r="V95" s="27"/>
      <c r="W95" s="27"/>
      <c r="X95" s="27"/>
      <c r="Y95" s="27"/>
      <c r="Z95" s="27"/>
      <c r="AA95" s="27"/>
      <c r="AB95" s="27"/>
      <c r="AC95" s="27"/>
      <c r="AD95" s="27"/>
      <c r="AE95" s="27"/>
      <c r="AR95" s="140" t="s">
        <v>122</v>
      </c>
      <c r="AT95" s="140" t="s">
        <v>117</v>
      </c>
      <c r="AU95" s="140" t="s">
        <v>79</v>
      </c>
      <c r="AY95" s="15" t="s">
        <v>113</v>
      </c>
      <c r="BE95" s="141">
        <f t="shared" si="4"/>
        <v>110</v>
      </c>
      <c r="BF95" s="141">
        <f t="shared" si="5"/>
        <v>0</v>
      </c>
      <c r="BG95" s="141">
        <f t="shared" si="6"/>
        <v>0</v>
      </c>
      <c r="BH95" s="141">
        <f t="shared" si="7"/>
        <v>0</v>
      </c>
      <c r="BI95" s="141">
        <f t="shared" si="8"/>
        <v>0</v>
      </c>
      <c r="BJ95" s="15" t="s">
        <v>77</v>
      </c>
      <c r="BK95" s="141">
        <f t="shared" si="9"/>
        <v>110</v>
      </c>
      <c r="BL95" s="15" t="s">
        <v>123</v>
      </c>
      <c r="BM95" s="140" t="s">
        <v>133</v>
      </c>
    </row>
    <row r="96" spans="1:65" s="2" customFormat="1" ht="16.5" customHeight="1">
      <c r="A96" s="27"/>
      <c r="B96" s="128"/>
      <c r="C96" s="129" t="s">
        <v>134</v>
      </c>
      <c r="D96" s="129" t="s">
        <v>117</v>
      </c>
      <c r="E96" s="130" t="s">
        <v>135</v>
      </c>
      <c r="F96" s="131" t="s">
        <v>136</v>
      </c>
      <c r="G96" s="132" t="s">
        <v>132</v>
      </c>
      <c r="H96" s="133">
        <v>11</v>
      </c>
      <c r="I96" s="134">
        <v>59</v>
      </c>
      <c r="J96" s="134">
        <f t="shared" si="0"/>
        <v>649</v>
      </c>
      <c r="K96" s="131" t="s">
        <v>121</v>
      </c>
      <c r="L96" s="135"/>
      <c r="M96" s="136" t="s">
        <v>3</v>
      </c>
      <c r="N96" s="137" t="s">
        <v>40</v>
      </c>
      <c r="O96" s="138">
        <v>0</v>
      </c>
      <c r="P96" s="138">
        <f t="shared" si="1"/>
        <v>0</v>
      </c>
      <c r="Q96" s="138">
        <v>4.0000000000000002E-4</v>
      </c>
      <c r="R96" s="138">
        <f t="shared" si="2"/>
        <v>4.4000000000000003E-3</v>
      </c>
      <c r="S96" s="138">
        <v>0</v>
      </c>
      <c r="T96" s="139">
        <f t="shared" si="3"/>
        <v>0</v>
      </c>
      <c r="U96" s="27"/>
      <c r="V96" s="27"/>
      <c r="W96" s="27"/>
      <c r="X96" s="27"/>
      <c r="Y96" s="27"/>
      <c r="Z96" s="27"/>
      <c r="AA96" s="27"/>
      <c r="AB96" s="27"/>
      <c r="AC96" s="27"/>
      <c r="AD96" s="27"/>
      <c r="AE96" s="27"/>
      <c r="AR96" s="140" t="s">
        <v>122</v>
      </c>
      <c r="AT96" s="140" t="s">
        <v>117</v>
      </c>
      <c r="AU96" s="140" t="s">
        <v>79</v>
      </c>
      <c r="AY96" s="15" t="s">
        <v>113</v>
      </c>
      <c r="BE96" s="141">
        <f t="shared" si="4"/>
        <v>649</v>
      </c>
      <c r="BF96" s="141">
        <f t="shared" si="5"/>
        <v>0</v>
      </c>
      <c r="BG96" s="141">
        <f t="shared" si="6"/>
        <v>0</v>
      </c>
      <c r="BH96" s="141">
        <f t="shared" si="7"/>
        <v>0</v>
      </c>
      <c r="BI96" s="141">
        <f t="shared" si="8"/>
        <v>0</v>
      </c>
      <c r="BJ96" s="15" t="s">
        <v>77</v>
      </c>
      <c r="BK96" s="141">
        <f t="shared" si="9"/>
        <v>649</v>
      </c>
      <c r="BL96" s="15" t="s">
        <v>123</v>
      </c>
      <c r="BM96" s="140" t="s">
        <v>137</v>
      </c>
    </row>
    <row r="97" spans="1:65" s="2" customFormat="1" ht="16.5" customHeight="1">
      <c r="A97" s="27"/>
      <c r="B97" s="128"/>
      <c r="C97" s="142" t="s">
        <v>138</v>
      </c>
      <c r="D97" s="142" t="s">
        <v>139</v>
      </c>
      <c r="E97" s="143" t="s">
        <v>140</v>
      </c>
      <c r="F97" s="144" t="s">
        <v>141</v>
      </c>
      <c r="G97" s="145" t="s">
        <v>120</v>
      </c>
      <c r="H97" s="146">
        <v>140</v>
      </c>
      <c r="I97" s="147">
        <v>74</v>
      </c>
      <c r="J97" s="147">
        <f t="shared" si="0"/>
        <v>10360</v>
      </c>
      <c r="K97" s="144" t="s">
        <v>121</v>
      </c>
      <c r="L97" s="28"/>
      <c r="M97" s="148" t="s">
        <v>3</v>
      </c>
      <c r="N97" s="149" t="s">
        <v>40</v>
      </c>
      <c r="O97" s="138">
        <v>0</v>
      </c>
      <c r="P97" s="138">
        <f t="shared" si="1"/>
        <v>0</v>
      </c>
      <c r="Q97" s="138">
        <v>2.9999999999999997E-4</v>
      </c>
      <c r="R97" s="138">
        <f t="shared" si="2"/>
        <v>4.1999999999999996E-2</v>
      </c>
      <c r="S97" s="138">
        <v>0</v>
      </c>
      <c r="T97" s="139">
        <f t="shared" si="3"/>
        <v>0</v>
      </c>
      <c r="U97" s="27"/>
      <c r="V97" s="27"/>
      <c r="W97" s="27"/>
      <c r="X97" s="27"/>
      <c r="Y97" s="27"/>
      <c r="Z97" s="27"/>
      <c r="AA97" s="27"/>
      <c r="AB97" s="27"/>
      <c r="AC97" s="27"/>
      <c r="AD97" s="27"/>
      <c r="AE97" s="27"/>
      <c r="AR97" s="140" t="s">
        <v>123</v>
      </c>
      <c r="AT97" s="140" t="s">
        <v>139</v>
      </c>
      <c r="AU97" s="140" t="s">
        <v>79</v>
      </c>
      <c r="AY97" s="15" t="s">
        <v>113</v>
      </c>
      <c r="BE97" s="141">
        <f t="shared" si="4"/>
        <v>10360</v>
      </c>
      <c r="BF97" s="141">
        <f t="shared" si="5"/>
        <v>0</v>
      </c>
      <c r="BG97" s="141">
        <f t="shared" si="6"/>
        <v>0</v>
      </c>
      <c r="BH97" s="141">
        <f t="shared" si="7"/>
        <v>0</v>
      </c>
      <c r="BI97" s="141">
        <f t="shared" si="8"/>
        <v>0</v>
      </c>
      <c r="BJ97" s="15" t="s">
        <v>77</v>
      </c>
      <c r="BK97" s="141">
        <f t="shared" si="9"/>
        <v>10360</v>
      </c>
      <c r="BL97" s="15" t="s">
        <v>123</v>
      </c>
      <c r="BM97" s="140" t="s">
        <v>142</v>
      </c>
    </row>
    <row r="98" spans="1:65" s="2" customFormat="1" ht="16.5" customHeight="1">
      <c r="A98" s="27"/>
      <c r="B98" s="128"/>
      <c r="C98" s="129" t="s">
        <v>143</v>
      </c>
      <c r="D98" s="129" t="s">
        <v>117</v>
      </c>
      <c r="E98" s="130" t="s">
        <v>144</v>
      </c>
      <c r="F98" s="131" t="s">
        <v>145</v>
      </c>
      <c r="G98" s="132" t="s">
        <v>120</v>
      </c>
      <c r="H98" s="133">
        <v>105</v>
      </c>
      <c r="I98" s="134">
        <v>79</v>
      </c>
      <c r="J98" s="134">
        <f t="shared" si="0"/>
        <v>8295</v>
      </c>
      <c r="K98" s="131" t="s">
        <v>121</v>
      </c>
      <c r="L98" s="135"/>
      <c r="M98" s="136" t="s">
        <v>3</v>
      </c>
      <c r="N98" s="137" t="s">
        <v>40</v>
      </c>
      <c r="O98" s="138">
        <v>0</v>
      </c>
      <c r="P98" s="138">
        <f t="shared" si="1"/>
        <v>0</v>
      </c>
      <c r="Q98" s="138">
        <v>2.7E-4</v>
      </c>
      <c r="R98" s="138">
        <f t="shared" si="2"/>
        <v>2.835E-2</v>
      </c>
      <c r="S98" s="138">
        <v>0</v>
      </c>
      <c r="T98" s="139">
        <f t="shared" si="3"/>
        <v>0</v>
      </c>
      <c r="U98" s="27"/>
      <c r="V98" s="27"/>
      <c r="W98" s="27"/>
      <c r="X98" s="27"/>
      <c r="Y98" s="27"/>
      <c r="Z98" s="27"/>
      <c r="AA98" s="27"/>
      <c r="AB98" s="27"/>
      <c r="AC98" s="27"/>
      <c r="AD98" s="27"/>
      <c r="AE98" s="27"/>
      <c r="AR98" s="140" t="s">
        <v>122</v>
      </c>
      <c r="AT98" s="140" t="s">
        <v>117</v>
      </c>
      <c r="AU98" s="140" t="s">
        <v>79</v>
      </c>
      <c r="AY98" s="15" t="s">
        <v>113</v>
      </c>
      <c r="BE98" s="141">
        <f t="shared" si="4"/>
        <v>8295</v>
      </c>
      <c r="BF98" s="141">
        <f t="shared" si="5"/>
        <v>0</v>
      </c>
      <c r="BG98" s="141">
        <f t="shared" si="6"/>
        <v>0</v>
      </c>
      <c r="BH98" s="141">
        <f t="shared" si="7"/>
        <v>0</v>
      </c>
      <c r="BI98" s="141">
        <f t="shared" si="8"/>
        <v>0</v>
      </c>
      <c r="BJ98" s="15" t="s">
        <v>77</v>
      </c>
      <c r="BK98" s="141">
        <f t="shared" si="9"/>
        <v>8295</v>
      </c>
      <c r="BL98" s="15" t="s">
        <v>123</v>
      </c>
      <c r="BM98" s="140" t="s">
        <v>146</v>
      </c>
    </row>
    <row r="99" spans="1:65" s="2" customFormat="1" ht="16.5" customHeight="1">
      <c r="A99" s="27"/>
      <c r="B99" s="128"/>
      <c r="C99" s="129" t="s">
        <v>147</v>
      </c>
      <c r="D99" s="129" t="s">
        <v>117</v>
      </c>
      <c r="E99" s="130" t="s">
        <v>148</v>
      </c>
      <c r="F99" s="131" t="s">
        <v>149</v>
      </c>
      <c r="G99" s="132" t="s">
        <v>120</v>
      </c>
      <c r="H99" s="133">
        <v>45</v>
      </c>
      <c r="I99" s="134">
        <v>81</v>
      </c>
      <c r="J99" s="134">
        <f t="shared" si="0"/>
        <v>3645</v>
      </c>
      <c r="K99" s="131" t="s">
        <v>121</v>
      </c>
      <c r="L99" s="135"/>
      <c r="M99" s="136" t="s">
        <v>3</v>
      </c>
      <c r="N99" s="137" t="s">
        <v>40</v>
      </c>
      <c r="O99" s="138">
        <v>0</v>
      </c>
      <c r="P99" s="138">
        <f t="shared" si="1"/>
        <v>0</v>
      </c>
      <c r="Q99" s="138">
        <v>3.2000000000000003E-4</v>
      </c>
      <c r="R99" s="138">
        <f t="shared" si="2"/>
        <v>1.4400000000000001E-2</v>
      </c>
      <c r="S99" s="138">
        <v>0</v>
      </c>
      <c r="T99" s="139">
        <f t="shared" si="3"/>
        <v>0</v>
      </c>
      <c r="U99" s="27"/>
      <c r="V99" s="27"/>
      <c r="W99" s="27"/>
      <c r="X99" s="27"/>
      <c r="Y99" s="27"/>
      <c r="Z99" s="27"/>
      <c r="AA99" s="27"/>
      <c r="AB99" s="27"/>
      <c r="AC99" s="27"/>
      <c r="AD99" s="27"/>
      <c r="AE99" s="27"/>
      <c r="AR99" s="140" t="s">
        <v>122</v>
      </c>
      <c r="AT99" s="140" t="s">
        <v>117</v>
      </c>
      <c r="AU99" s="140" t="s">
        <v>79</v>
      </c>
      <c r="AY99" s="15" t="s">
        <v>113</v>
      </c>
      <c r="BE99" s="141">
        <f t="shared" si="4"/>
        <v>3645</v>
      </c>
      <c r="BF99" s="141">
        <f t="shared" si="5"/>
        <v>0</v>
      </c>
      <c r="BG99" s="141">
        <f t="shared" si="6"/>
        <v>0</v>
      </c>
      <c r="BH99" s="141">
        <f t="shared" si="7"/>
        <v>0</v>
      </c>
      <c r="BI99" s="141">
        <f t="shared" si="8"/>
        <v>0</v>
      </c>
      <c r="BJ99" s="15" t="s">
        <v>77</v>
      </c>
      <c r="BK99" s="141">
        <f t="shared" si="9"/>
        <v>3645</v>
      </c>
      <c r="BL99" s="15" t="s">
        <v>123</v>
      </c>
      <c r="BM99" s="140" t="s">
        <v>150</v>
      </c>
    </row>
    <row r="100" spans="1:65" s="2" customFormat="1" ht="16.5" customHeight="1">
      <c r="A100" s="27"/>
      <c r="B100" s="128"/>
      <c r="C100" s="129" t="s">
        <v>122</v>
      </c>
      <c r="D100" s="129" t="s">
        <v>117</v>
      </c>
      <c r="E100" s="130" t="s">
        <v>151</v>
      </c>
      <c r="F100" s="131" t="s">
        <v>152</v>
      </c>
      <c r="G100" s="132" t="s">
        <v>120</v>
      </c>
      <c r="H100" s="133">
        <v>15</v>
      </c>
      <c r="I100" s="134">
        <v>98</v>
      </c>
      <c r="J100" s="134">
        <f t="shared" si="0"/>
        <v>1470</v>
      </c>
      <c r="K100" s="131" t="s">
        <v>121</v>
      </c>
      <c r="L100" s="135"/>
      <c r="M100" s="136" t="s">
        <v>3</v>
      </c>
      <c r="N100" s="137" t="s">
        <v>40</v>
      </c>
      <c r="O100" s="138">
        <v>0</v>
      </c>
      <c r="P100" s="138">
        <f t="shared" si="1"/>
        <v>0</v>
      </c>
      <c r="Q100" s="138">
        <v>4.2000000000000002E-4</v>
      </c>
      <c r="R100" s="138">
        <f t="shared" si="2"/>
        <v>6.3E-3</v>
      </c>
      <c r="S100" s="138">
        <v>0</v>
      </c>
      <c r="T100" s="139">
        <f t="shared" si="3"/>
        <v>0</v>
      </c>
      <c r="U100" s="27"/>
      <c r="V100" s="27"/>
      <c r="W100" s="27"/>
      <c r="X100" s="27"/>
      <c r="Y100" s="27"/>
      <c r="Z100" s="27"/>
      <c r="AA100" s="27"/>
      <c r="AB100" s="27"/>
      <c r="AC100" s="27"/>
      <c r="AD100" s="27"/>
      <c r="AE100" s="27"/>
      <c r="AR100" s="140" t="s">
        <v>122</v>
      </c>
      <c r="AT100" s="140" t="s">
        <v>117</v>
      </c>
      <c r="AU100" s="140" t="s">
        <v>79</v>
      </c>
      <c r="AY100" s="15" t="s">
        <v>113</v>
      </c>
      <c r="BE100" s="141">
        <f t="shared" si="4"/>
        <v>1470</v>
      </c>
      <c r="BF100" s="141">
        <f t="shared" si="5"/>
        <v>0</v>
      </c>
      <c r="BG100" s="141">
        <f t="shared" si="6"/>
        <v>0</v>
      </c>
      <c r="BH100" s="141">
        <f t="shared" si="7"/>
        <v>0</v>
      </c>
      <c r="BI100" s="141">
        <f t="shared" si="8"/>
        <v>0</v>
      </c>
      <c r="BJ100" s="15" t="s">
        <v>77</v>
      </c>
      <c r="BK100" s="141">
        <f t="shared" si="9"/>
        <v>1470</v>
      </c>
      <c r="BL100" s="15" t="s">
        <v>123</v>
      </c>
      <c r="BM100" s="140" t="s">
        <v>153</v>
      </c>
    </row>
    <row r="101" spans="1:65" s="2" customFormat="1" ht="16.5" customHeight="1">
      <c r="A101" s="27"/>
      <c r="B101" s="128"/>
      <c r="C101" s="129" t="s">
        <v>154</v>
      </c>
      <c r="D101" s="129" t="s">
        <v>117</v>
      </c>
      <c r="E101" s="130" t="s">
        <v>155</v>
      </c>
      <c r="F101" s="131" t="s">
        <v>156</v>
      </c>
      <c r="G101" s="132" t="s">
        <v>120</v>
      </c>
      <c r="H101" s="133">
        <v>4</v>
      </c>
      <c r="I101" s="134">
        <v>119.5</v>
      </c>
      <c r="J101" s="134">
        <f t="shared" si="0"/>
        <v>478</v>
      </c>
      <c r="K101" s="131" t="s">
        <v>121</v>
      </c>
      <c r="L101" s="135"/>
      <c r="M101" s="136" t="s">
        <v>3</v>
      </c>
      <c r="N101" s="137" t="s">
        <v>40</v>
      </c>
      <c r="O101" s="138">
        <v>0</v>
      </c>
      <c r="P101" s="138">
        <f t="shared" si="1"/>
        <v>0</v>
      </c>
      <c r="Q101" s="138">
        <v>8.8000000000000003E-4</v>
      </c>
      <c r="R101" s="138">
        <f t="shared" si="2"/>
        <v>3.5200000000000001E-3</v>
      </c>
      <c r="S101" s="138">
        <v>0</v>
      </c>
      <c r="T101" s="139">
        <f t="shared" si="3"/>
        <v>0</v>
      </c>
      <c r="U101" s="27"/>
      <c r="V101" s="27"/>
      <c r="W101" s="27"/>
      <c r="X101" s="27"/>
      <c r="Y101" s="27"/>
      <c r="Z101" s="27"/>
      <c r="AA101" s="27"/>
      <c r="AB101" s="27"/>
      <c r="AC101" s="27"/>
      <c r="AD101" s="27"/>
      <c r="AE101" s="27"/>
      <c r="AR101" s="140" t="s">
        <v>122</v>
      </c>
      <c r="AT101" s="140" t="s">
        <v>117</v>
      </c>
      <c r="AU101" s="140" t="s">
        <v>79</v>
      </c>
      <c r="AY101" s="15" t="s">
        <v>113</v>
      </c>
      <c r="BE101" s="141">
        <f t="shared" si="4"/>
        <v>478</v>
      </c>
      <c r="BF101" s="141">
        <f t="shared" si="5"/>
        <v>0</v>
      </c>
      <c r="BG101" s="141">
        <f t="shared" si="6"/>
        <v>0</v>
      </c>
      <c r="BH101" s="141">
        <f t="shared" si="7"/>
        <v>0</v>
      </c>
      <c r="BI101" s="141">
        <f t="shared" si="8"/>
        <v>0</v>
      </c>
      <c r="BJ101" s="15" t="s">
        <v>77</v>
      </c>
      <c r="BK101" s="141">
        <f t="shared" si="9"/>
        <v>478</v>
      </c>
      <c r="BL101" s="15" t="s">
        <v>123</v>
      </c>
      <c r="BM101" s="140" t="s">
        <v>157</v>
      </c>
    </row>
    <row r="102" spans="1:65" s="2" customFormat="1" ht="36" customHeight="1">
      <c r="A102" s="27"/>
      <c r="B102" s="128"/>
      <c r="C102" s="142" t="s">
        <v>158</v>
      </c>
      <c r="D102" s="142" t="s">
        <v>139</v>
      </c>
      <c r="E102" s="143" t="s">
        <v>159</v>
      </c>
      <c r="F102" s="144" t="s">
        <v>160</v>
      </c>
      <c r="G102" s="145" t="s">
        <v>120</v>
      </c>
      <c r="H102" s="146">
        <v>320</v>
      </c>
      <c r="I102" s="147">
        <v>42.6</v>
      </c>
      <c r="J102" s="147">
        <f t="shared" si="0"/>
        <v>13632</v>
      </c>
      <c r="K102" s="144" t="s">
        <v>121</v>
      </c>
      <c r="L102" s="28"/>
      <c r="M102" s="148" t="s">
        <v>3</v>
      </c>
      <c r="N102" s="149" t="s">
        <v>40</v>
      </c>
      <c r="O102" s="138">
        <v>0.13</v>
      </c>
      <c r="P102" s="138">
        <f t="shared" si="1"/>
        <v>41.6</v>
      </c>
      <c r="Q102" s="138">
        <v>1.9000000000000001E-4</v>
      </c>
      <c r="R102" s="138">
        <f t="shared" si="2"/>
        <v>6.0800000000000007E-2</v>
      </c>
      <c r="S102" s="138">
        <v>0</v>
      </c>
      <c r="T102" s="139">
        <f t="shared" si="3"/>
        <v>0</v>
      </c>
      <c r="U102" s="27"/>
      <c r="V102" s="27"/>
      <c r="W102" s="27"/>
      <c r="X102" s="27"/>
      <c r="Y102" s="27"/>
      <c r="Z102" s="27"/>
      <c r="AA102" s="27"/>
      <c r="AB102" s="27"/>
      <c r="AC102" s="27"/>
      <c r="AD102" s="27"/>
      <c r="AE102" s="27"/>
      <c r="AR102" s="140" t="s">
        <v>123</v>
      </c>
      <c r="AT102" s="140" t="s">
        <v>139</v>
      </c>
      <c r="AU102" s="140" t="s">
        <v>79</v>
      </c>
      <c r="AY102" s="15" t="s">
        <v>113</v>
      </c>
      <c r="BE102" s="141">
        <f t="shared" si="4"/>
        <v>13632</v>
      </c>
      <c r="BF102" s="141">
        <f t="shared" si="5"/>
        <v>0</v>
      </c>
      <c r="BG102" s="141">
        <f t="shared" si="6"/>
        <v>0</v>
      </c>
      <c r="BH102" s="141">
        <f t="shared" si="7"/>
        <v>0</v>
      </c>
      <c r="BI102" s="141">
        <f t="shared" si="8"/>
        <v>0</v>
      </c>
      <c r="BJ102" s="15" t="s">
        <v>77</v>
      </c>
      <c r="BK102" s="141">
        <f t="shared" si="9"/>
        <v>13632</v>
      </c>
      <c r="BL102" s="15" t="s">
        <v>123</v>
      </c>
      <c r="BM102" s="140" t="s">
        <v>161</v>
      </c>
    </row>
    <row r="103" spans="1:65" s="2" customFormat="1" ht="87.75">
      <c r="A103" s="27"/>
      <c r="B103" s="28"/>
      <c r="C103" s="27"/>
      <c r="D103" s="150" t="s">
        <v>162</v>
      </c>
      <c r="E103" s="27"/>
      <c r="F103" s="151" t="s">
        <v>163</v>
      </c>
      <c r="G103" s="27"/>
      <c r="H103" s="27"/>
      <c r="I103" s="27"/>
      <c r="J103" s="27"/>
      <c r="K103" s="27"/>
      <c r="L103" s="28"/>
      <c r="M103" s="152"/>
      <c r="N103" s="153"/>
      <c r="O103" s="48"/>
      <c r="P103" s="48"/>
      <c r="Q103" s="48"/>
      <c r="R103" s="48"/>
      <c r="S103" s="48"/>
      <c r="T103" s="49"/>
      <c r="U103" s="27"/>
      <c r="V103" s="27"/>
      <c r="W103" s="27"/>
      <c r="X103" s="27"/>
      <c r="Y103" s="27"/>
      <c r="Z103" s="27"/>
      <c r="AA103" s="27"/>
      <c r="AB103" s="27"/>
      <c r="AC103" s="27"/>
      <c r="AD103" s="27"/>
      <c r="AE103" s="27"/>
      <c r="AT103" s="15" t="s">
        <v>162</v>
      </c>
      <c r="AU103" s="15" t="s">
        <v>79</v>
      </c>
    </row>
    <row r="104" spans="1:65" s="2" customFormat="1" ht="36" customHeight="1">
      <c r="A104" s="27"/>
      <c r="B104" s="128"/>
      <c r="C104" s="142" t="s">
        <v>164</v>
      </c>
      <c r="D104" s="142" t="s">
        <v>139</v>
      </c>
      <c r="E104" s="143" t="s">
        <v>165</v>
      </c>
      <c r="F104" s="144" t="s">
        <v>166</v>
      </c>
      <c r="G104" s="145" t="s">
        <v>120</v>
      </c>
      <c r="H104" s="146">
        <v>4</v>
      </c>
      <c r="I104" s="147">
        <v>49</v>
      </c>
      <c r="J104" s="147">
        <f>ROUND(I104*H104,2)</f>
        <v>196</v>
      </c>
      <c r="K104" s="144" t="s">
        <v>121</v>
      </c>
      <c r="L104" s="28"/>
      <c r="M104" s="148" t="s">
        <v>3</v>
      </c>
      <c r="N104" s="149" t="s">
        <v>40</v>
      </c>
      <c r="O104" s="138">
        <v>0.13600000000000001</v>
      </c>
      <c r="P104" s="138">
        <f>O104*H104</f>
        <v>0.54400000000000004</v>
      </c>
      <c r="Q104" s="138">
        <v>2.7E-4</v>
      </c>
      <c r="R104" s="138">
        <f>Q104*H104</f>
        <v>1.08E-3</v>
      </c>
      <c r="S104" s="138">
        <v>0</v>
      </c>
      <c r="T104" s="139">
        <f>S104*H104</f>
        <v>0</v>
      </c>
      <c r="U104" s="27"/>
      <c r="V104" s="27"/>
      <c r="W104" s="27"/>
      <c r="X104" s="27"/>
      <c r="Y104" s="27"/>
      <c r="Z104" s="27"/>
      <c r="AA104" s="27"/>
      <c r="AB104" s="27"/>
      <c r="AC104" s="27"/>
      <c r="AD104" s="27"/>
      <c r="AE104" s="27"/>
      <c r="AR104" s="140" t="s">
        <v>123</v>
      </c>
      <c r="AT104" s="140" t="s">
        <v>139</v>
      </c>
      <c r="AU104" s="140" t="s">
        <v>79</v>
      </c>
      <c r="AY104" s="15" t="s">
        <v>113</v>
      </c>
      <c r="BE104" s="141">
        <f>IF(N104="základní",J104,0)</f>
        <v>196</v>
      </c>
      <c r="BF104" s="141">
        <f>IF(N104="snížená",J104,0)</f>
        <v>0</v>
      </c>
      <c r="BG104" s="141">
        <f>IF(N104="zákl. přenesená",J104,0)</f>
        <v>0</v>
      </c>
      <c r="BH104" s="141">
        <f>IF(N104="sníž. přenesená",J104,0)</f>
        <v>0</v>
      </c>
      <c r="BI104" s="141">
        <f>IF(N104="nulová",J104,0)</f>
        <v>0</v>
      </c>
      <c r="BJ104" s="15" t="s">
        <v>77</v>
      </c>
      <c r="BK104" s="141">
        <f>ROUND(I104*H104,2)</f>
        <v>196</v>
      </c>
      <c r="BL104" s="15" t="s">
        <v>123</v>
      </c>
      <c r="BM104" s="140" t="s">
        <v>167</v>
      </c>
    </row>
    <row r="105" spans="1:65" s="2" customFormat="1" ht="87.75">
      <c r="A105" s="27"/>
      <c r="B105" s="28"/>
      <c r="C105" s="27"/>
      <c r="D105" s="150" t="s">
        <v>162</v>
      </c>
      <c r="E105" s="27"/>
      <c r="F105" s="151" t="s">
        <v>163</v>
      </c>
      <c r="G105" s="27"/>
      <c r="H105" s="27"/>
      <c r="I105" s="27"/>
      <c r="J105" s="27"/>
      <c r="K105" s="27"/>
      <c r="L105" s="28"/>
      <c r="M105" s="152"/>
      <c r="N105" s="153"/>
      <c r="O105" s="48"/>
      <c r="P105" s="48"/>
      <c r="Q105" s="48"/>
      <c r="R105" s="48"/>
      <c r="S105" s="48"/>
      <c r="T105" s="49"/>
      <c r="U105" s="27"/>
      <c r="V105" s="27"/>
      <c r="W105" s="27"/>
      <c r="X105" s="27"/>
      <c r="Y105" s="27"/>
      <c r="Z105" s="27"/>
      <c r="AA105" s="27"/>
      <c r="AB105" s="27"/>
      <c r="AC105" s="27"/>
      <c r="AD105" s="27"/>
      <c r="AE105" s="27"/>
      <c r="AT105" s="15" t="s">
        <v>162</v>
      </c>
      <c r="AU105" s="15" t="s">
        <v>79</v>
      </c>
    </row>
    <row r="106" spans="1:65" s="2" customFormat="1" ht="24" customHeight="1">
      <c r="A106" s="27"/>
      <c r="B106" s="128"/>
      <c r="C106" s="142" t="s">
        <v>168</v>
      </c>
      <c r="D106" s="142" t="s">
        <v>139</v>
      </c>
      <c r="E106" s="143" t="s">
        <v>169</v>
      </c>
      <c r="F106" s="144" t="s">
        <v>170</v>
      </c>
      <c r="G106" s="145" t="s">
        <v>120</v>
      </c>
      <c r="H106" s="146">
        <v>220</v>
      </c>
      <c r="I106" s="147">
        <v>7.2</v>
      </c>
      <c r="J106" s="147">
        <f>ROUND(I106*H106,2)</f>
        <v>1584</v>
      </c>
      <c r="K106" s="144" t="s">
        <v>121</v>
      </c>
      <c r="L106" s="28"/>
      <c r="M106" s="148" t="s">
        <v>3</v>
      </c>
      <c r="N106" s="149" t="s">
        <v>40</v>
      </c>
      <c r="O106" s="138">
        <v>3.3000000000000002E-2</v>
      </c>
      <c r="P106" s="138">
        <f>O106*H106</f>
        <v>7.2600000000000007</v>
      </c>
      <c r="Q106" s="138">
        <v>0</v>
      </c>
      <c r="R106" s="138">
        <f>Q106*H106</f>
        <v>0</v>
      </c>
      <c r="S106" s="138">
        <v>0</v>
      </c>
      <c r="T106" s="139">
        <f>S106*H106</f>
        <v>0</v>
      </c>
      <c r="U106" s="27"/>
      <c r="V106" s="27"/>
      <c r="W106" s="27"/>
      <c r="X106" s="27"/>
      <c r="Y106" s="27"/>
      <c r="Z106" s="27"/>
      <c r="AA106" s="27"/>
      <c r="AB106" s="27"/>
      <c r="AC106" s="27"/>
      <c r="AD106" s="27"/>
      <c r="AE106" s="27"/>
      <c r="AR106" s="140" t="s">
        <v>123</v>
      </c>
      <c r="AT106" s="140" t="s">
        <v>139</v>
      </c>
      <c r="AU106" s="140" t="s">
        <v>79</v>
      </c>
      <c r="AY106" s="15" t="s">
        <v>113</v>
      </c>
      <c r="BE106" s="141">
        <f>IF(N106="základní",J106,0)</f>
        <v>1584</v>
      </c>
      <c r="BF106" s="141">
        <f>IF(N106="snížená",J106,0)</f>
        <v>0</v>
      </c>
      <c r="BG106" s="141">
        <f>IF(N106="zákl. přenesená",J106,0)</f>
        <v>0</v>
      </c>
      <c r="BH106" s="141">
        <f>IF(N106="sníž. přenesená",J106,0)</f>
        <v>0</v>
      </c>
      <c r="BI106" s="141">
        <f>IF(N106="nulová",J106,0)</f>
        <v>0</v>
      </c>
      <c r="BJ106" s="15" t="s">
        <v>77</v>
      </c>
      <c r="BK106" s="141">
        <f>ROUND(I106*H106,2)</f>
        <v>1584</v>
      </c>
      <c r="BL106" s="15" t="s">
        <v>123</v>
      </c>
      <c r="BM106" s="140" t="s">
        <v>171</v>
      </c>
    </row>
    <row r="107" spans="1:65" s="2" customFormat="1" ht="87.75">
      <c r="A107" s="27"/>
      <c r="B107" s="28"/>
      <c r="C107" s="27"/>
      <c r="D107" s="150" t="s">
        <v>162</v>
      </c>
      <c r="E107" s="27"/>
      <c r="F107" s="151" t="s">
        <v>163</v>
      </c>
      <c r="G107" s="27"/>
      <c r="H107" s="27"/>
      <c r="I107" s="27"/>
      <c r="J107" s="27"/>
      <c r="K107" s="27"/>
      <c r="L107" s="28"/>
      <c r="M107" s="152"/>
      <c r="N107" s="153"/>
      <c r="O107" s="48"/>
      <c r="P107" s="48"/>
      <c r="Q107" s="48"/>
      <c r="R107" s="48"/>
      <c r="S107" s="48"/>
      <c r="T107" s="49"/>
      <c r="U107" s="27"/>
      <c r="V107" s="27"/>
      <c r="W107" s="27"/>
      <c r="X107" s="27"/>
      <c r="Y107" s="27"/>
      <c r="Z107" s="27"/>
      <c r="AA107" s="27"/>
      <c r="AB107" s="27"/>
      <c r="AC107" s="27"/>
      <c r="AD107" s="27"/>
      <c r="AE107" s="27"/>
      <c r="AT107" s="15" t="s">
        <v>162</v>
      </c>
      <c r="AU107" s="15" t="s">
        <v>79</v>
      </c>
    </row>
    <row r="108" spans="1:65" s="2" customFormat="1" ht="24" customHeight="1">
      <c r="A108" s="27"/>
      <c r="B108" s="128"/>
      <c r="C108" s="142" t="s">
        <v>172</v>
      </c>
      <c r="D108" s="142" t="s">
        <v>139</v>
      </c>
      <c r="E108" s="143" t="s">
        <v>173</v>
      </c>
      <c r="F108" s="144" t="s">
        <v>174</v>
      </c>
      <c r="G108" s="145" t="s">
        <v>175</v>
      </c>
      <c r="H108" s="146">
        <v>0.17599999999999999</v>
      </c>
      <c r="I108" s="147">
        <v>712</v>
      </c>
      <c r="J108" s="147">
        <f>ROUND(I108*H108,2)</f>
        <v>125.31</v>
      </c>
      <c r="K108" s="144" t="s">
        <v>121</v>
      </c>
      <c r="L108" s="28"/>
      <c r="M108" s="148" t="s">
        <v>3</v>
      </c>
      <c r="N108" s="149" t="s">
        <v>40</v>
      </c>
      <c r="O108" s="138">
        <v>1.831</v>
      </c>
      <c r="P108" s="138">
        <f>O108*H108</f>
        <v>0.32225599999999999</v>
      </c>
      <c r="Q108" s="138">
        <v>0</v>
      </c>
      <c r="R108" s="138">
        <f>Q108*H108</f>
        <v>0</v>
      </c>
      <c r="S108" s="138">
        <v>0</v>
      </c>
      <c r="T108" s="139">
        <f>S108*H108</f>
        <v>0</v>
      </c>
      <c r="U108" s="27"/>
      <c r="V108" s="27"/>
      <c r="W108" s="27"/>
      <c r="X108" s="27"/>
      <c r="Y108" s="27"/>
      <c r="Z108" s="27"/>
      <c r="AA108" s="27"/>
      <c r="AB108" s="27"/>
      <c r="AC108" s="27"/>
      <c r="AD108" s="27"/>
      <c r="AE108" s="27"/>
      <c r="AR108" s="140" t="s">
        <v>123</v>
      </c>
      <c r="AT108" s="140" t="s">
        <v>139</v>
      </c>
      <c r="AU108" s="140" t="s">
        <v>79</v>
      </c>
      <c r="AY108" s="15" t="s">
        <v>113</v>
      </c>
      <c r="BE108" s="141">
        <f>IF(N108="základní",J108,0)</f>
        <v>125.31</v>
      </c>
      <c r="BF108" s="141">
        <f>IF(N108="snížená",J108,0)</f>
        <v>0</v>
      </c>
      <c r="BG108" s="141">
        <f>IF(N108="zákl. přenesená",J108,0)</f>
        <v>0</v>
      </c>
      <c r="BH108" s="141">
        <f>IF(N108="sníž. přenesená",J108,0)</f>
        <v>0</v>
      </c>
      <c r="BI108" s="141">
        <f>IF(N108="nulová",J108,0)</f>
        <v>0</v>
      </c>
      <c r="BJ108" s="15" t="s">
        <v>77</v>
      </c>
      <c r="BK108" s="141">
        <f>ROUND(I108*H108,2)</f>
        <v>125.31</v>
      </c>
      <c r="BL108" s="15" t="s">
        <v>123</v>
      </c>
      <c r="BM108" s="140" t="s">
        <v>176</v>
      </c>
    </row>
    <row r="109" spans="1:65" s="2" customFormat="1" ht="78">
      <c r="A109" s="27"/>
      <c r="B109" s="28"/>
      <c r="C109" s="27"/>
      <c r="D109" s="150" t="s">
        <v>162</v>
      </c>
      <c r="E109" s="27"/>
      <c r="F109" s="151" t="s">
        <v>177</v>
      </c>
      <c r="G109" s="27"/>
      <c r="H109" s="27"/>
      <c r="I109" s="27"/>
      <c r="J109" s="27"/>
      <c r="K109" s="27"/>
      <c r="L109" s="28"/>
      <c r="M109" s="152"/>
      <c r="N109" s="153"/>
      <c r="O109" s="48"/>
      <c r="P109" s="48"/>
      <c r="Q109" s="48"/>
      <c r="R109" s="48"/>
      <c r="S109" s="48"/>
      <c r="T109" s="49"/>
      <c r="U109" s="27"/>
      <c r="V109" s="27"/>
      <c r="W109" s="27"/>
      <c r="X109" s="27"/>
      <c r="Y109" s="27"/>
      <c r="Z109" s="27"/>
      <c r="AA109" s="27"/>
      <c r="AB109" s="27"/>
      <c r="AC109" s="27"/>
      <c r="AD109" s="27"/>
      <c r="AE109" s="27"/>
      <c r="AT109" s="15" t="s">
        <v>162</v>
      </c>
      <c r="AU109" s="15" t="s">
        <v>79</v>
      </c>
    </row>
    <row r="110" spans="1:65" s="2" customFormat="1" ht="24" customHeight="1">
      <c r="A110" s="27"/>
      <c r="B110" s="128"/>
      <c r="C110" s="142" t="s">
        <v>178</v>
      </c>
      <c r="D110" s="142" t="s">
        <v>139</v>
      </c>
      <c r="E110" s="143" t="s">
        <v>179</v>
      </c>
      <c r="F110" s="144" t="s">
        <v>180</v>
      </c>
      <c r="G110" s="145" t="s">
        <v>175</v>
      </c>
      <c r="H110" s="146">
        <v>0.17599999999999999</v>
      </c>
      <c r="I110" s="147">
        <v>299</v>
      </c>
      <c r="J110" s="147">
        <f>ROUND(I110*H110,2)</f>
        <v>52.62</v>
      </c>
      <c r="K110" s="144" t="s">
        <v>121</v>
      </c>
      <c r="L110" s="28"/>
      <c r="M110" s="148" t="s">
        <v>3</v>
      </c>
      <c r="N110" s="149" t="s">
        <v>40</v>
      </c>
      <c r="O110" s="138">
        <v>0.374</v>
      </c>
      <c r="P110" s="138">
        <f>O110*H110</f>
        <v>6.5823999999999994E-2</v>
      </c>
      <c r="Q110" s="138">
        <v>0</v>
      </c>
      <c r="R110" s="138">
        <f>Q110*H110</f>
        <v>0</v>
      </c>
      <c r="S110" s="138">
        <v>0</v>
      </c>
      <c r="T110" s="139">
        <f>S110*H110</f>
        <v>0</v>
      </c>
      <c r="U110" s="27"/>
      <c r="V110" s="27"/>
      <c r="W110" s="27"/>
      <c r="X110" s="27"/>
      <c r="Y110" s="27"/>
      <c r="Z110" s="27"/>
      <c r="AA110" s="27"/>
      <c r="AB110" s="27"/>
      <c r="AC110" s="27"/>
      <c r="AD110" s="27"/>
      <c r="AE110" s="27"/>
      <c r="AR110" s="140" t="s">
        <v>123</v>
      </c>
      <c r="AT110" s="140" t="s">
        <v>139</v>
      </c>
      <c r="AU110" s="140" t="s">
        <v>79</v>
      </c>
      <c r="AY110" s="15" t="s">
        <v>113</v>
      </c>
      <c r="BE110" s="141">
        <f>IF(N110="základní",J110,0)</f>
        <v>52.62</v>
      </c>
      <c r="BF110" s="141">
        <f>IF(N110="snížená",J110,0)</f>
        <v>0</v>
      </c>
      <c r="BG110" s="141">
        <f>IF(N110="zákl. přenesená",J110,0)</f>
        <v>0</v>
      </c>
      <c r="BH110" s="141">
        <f>IF(N110="sníž. přenesená",J110,0)</f>
        <v>0</v>
      </c>
      <c r="BI110" s="141">
        <f>IF(N110="nulová",J110,0)</f>
        <v>0</v>
      </c>
      <c r="BJ110" s="15" t="s">
        <v>77</v>
      </c>
      <c r="BK110" s="141">
        <f>ROUND(I110*H110,2)</f>
        <v>52.62</v>
      </c>
      <c r="BL110" s="15" t="s">
        <v>123</v>
      </c>
      <c r="BM110" s="140" t="s">
        <v>181</v>
      </c>
    </row>
    <row r="111" spans="1:65" s="2" customFormat="1" ht="97.5">
      <c r="A111" s="27"/>
      <c r="B111" s="28"/>
      <c r="C111" s="27"/>
      <c r="D111" s="150" t="s">
        <v>162</v>
      </c>
      <c r="E111" s="27"/>
      <c r="F111" s="151" t="s">
        <v>182</v>
      </c>
      <c r="G111" s="27"/>
      <c r="H111" s="27"/>
      <c r="I111" s="27"/>
      <c r="J111" s="27"/>
      <c r="K111" s="27"/>
      <c r="L111" s="28"/>
      <c r="M111" s="152"/>
      <c r="N111" s="153"/>
      <c r="O111" s="48"/>
      <c r="P111" s="48"/>
      <c r="Q111" s="48"/>
      <c r="R111" s="48"/>
      <c r="S111" s="48"/>
      <c r="T111" s="49"/>
      <c r="U111" s="27"/>
      <c r="V111" s="27"/>
      <c r="W111" s="27"/>
      <c r="X111" s="27"/>
      <c r="Y111" s="27"/>
      <c r="Z111" s="27"/>
      <c r="AA111" s="27"/>
      <c r="AB111" s="27"/>
      <c r="AC111" s="27"/>
      <c r="AD111" s="27"/>
      <c r="AE111" s="27"/>
      <c r="AT111" s="15" t="s">
        <v>162</v>
      </c>
      <c r="AU111" s="15" t="s">
        <v>79</v>
      </c>
    </row>
    <row r="112" spans="1:65" s="12" customFormat="1" ht="22.9" customHeight="1">
      <c r="B112" s="116"/>
      <c r="D112" s="117" t="s">
        <v>68</v>
      </c>
      <c r="E112" s="126" t="s">
        <v>183</v>
      </c>
      <c r="F112" s="126" t="s">
        <v>184</v>
      </c>
      <c r="J112" s="127">
        <f>BK112</f>
        <v>4656.74</v>
      </c>
      <c r="L112" s="116"/>
      <c r="M112" s="120"/>
      <c r="N112" s="121"/>
      <c r="O112" s="121"/>
      <c r="P112" s="122">
        <f>SUM(P113:P127)</f>
        <v>3.7825919999999997</v>
      </c>
      <c r="Q112" s="121"/>
      <c r="R112" s="122">
        <f>SUM(R113:R127)</f>
        <v>5.8800000000000007E-3</v>
      </c>
      <c r="S112" s="121"/>
      <c r="T112" s="123">
        <f>SUM(T113:T127)</f>
        <v>1.106E-2</v>
      </c>
      <c r="AR112" s="117" t="s">
        <v>79</v>
      </c>
      <c r="AT112" s="124" t="s">
        <v>68</v>
      </c>
      <c r="AU112" s="124" t="s">
        <v>77</v>
      </c>
      <c r="AY112" s="117" t="s">
        <v>113</v>
      </c>
      <c r="BK112" s="125">
        <f>SUM(BK113:BK127)</f>
        <v>4656.74</v>
      </c>
    </row>
    <row r="113" spans="1:65" s="2" customFormat="1" ht="16.5" customHeight="1">
      <c r="A113" s="27"/>
      <c r="B113" s="128"/>
      <c r="C113" s="142" t="s">
        <v>185</v>
      </c>
      <c r="D113" s="142" t="s">
        <v>139</v>
      </c>
      <c r="E113" s="143" t="s">
        <v>186</v>
      </c>
      <c r="F113" s="144" t="s">
        <v>187</v>
      </c>
      <c r="G113" s="145" t="s">
        <v>120</v>
      </c>
      <c r="H113" s="146">
        <v>2</v>
      </c>
      <c r="I113" s="147">
        <v>299</v>
      </c>
      <c r="J113" s="147">
        <f t="shared" ref="J113:J118" si="10">ROUND(I113*H113,2)</f>
        <v>598</v>
      </c>
      <c r="K113" s="144" t="s">
        <v>121</v>
      </c>
      <c r="L113" s="28"/>
      <c r="M113" s="148" t="s">
        <v>3</v>
      </c>
      <c r="N113" s="149" t="s">
        <v>40</v>
      </c>
      <c r="O113" s="138">
        <v>0.60099999999999998</v>
      </c>
      <c r="P113" s="138">
        <f t="shared" ref="P113:P118" si="11">O113*H113</f>
        <v>1.202</v>
      </c>
      <c r="Q113" s="138">
        <v>2.7000000000000001E-3</v>
      </c>
      <c r="R113" s="138">
        <f t="shared" ref="R113:R118" si="12">Q113*H113</f>
        <v>5.4000000000000003E-3</v>
      </c>
      <c r="S113" s="138">
        <v>0</v>
      </c>
      <c r="T113" s="139">
        <f t="shared" ref="T113:T118" si="13">S113*H113</f>
        <v>0</v>
      </c>
      <c r="U113" s="27"/>
      <c r="V113" s="27"/>
      <c r="W113" s="27"/>
      <c r="X113" s="27"/>
      <c r="Y113" s="27"/>
      <c r="Z113" s="27"/>
      <c r="AA113" s="27"/>
      <c r="AB113" s="27"/>
      <c r="AC113" s="27"/>
      <c r="AD113" s="27"/>
      <c r="AE113" s="27"/>
      <c r="AR113" s="140" t="s">
        <v>188</v>
      </c>
      <c r="AT113" s="140" t="s">
        <v>139</v>
      </c>
      <c r="AU113" s="140" t="s">
        <v>79</v>
      </c>
      <c r="AY113" s="15" t="s">
        <v>113</v>
      </c>
      <c r="BE113" s="141">
        <f t="shared" ref="BE113:BE118" si="14">IF(N113="základní",J113,0)</f>
        <v>598</v>
      </c>
      <c r="BF113" s="141">
        <f t="shared" ref="BF113:BF118" si="15">IF(N113="snížená",J113,0)</f>
        <v>0</v>
      </c>
      <c r="BG113" s="141">
        <f t="shared" ref="BG113:BG118" si="16">IF(N113="zákl. přenesená",J113,0)</f>
        <v>0</v>
      </c>
      <c r="BH113" s="141">
        <f t="shared" ref="BH113:BH118" si="17">IF(N113="sníž. přenesená",J113,0)</f>
        <v>0</v>
      </c>
      <c r="BI113" s="141">
        <f t="shared" ref="BI113:BI118" si="18">IF(N113="nulová",J113,0)</f>
        <v>0</v>
      </c>
      <c r="BJ113" s="15" t="s">
        <v>77</v>
      </c>
      <c r="BK113" s="141">
        <f t="shared" ref="BK113:BK118" si="19">ROUND(I113*H113,2)</f>
        <v>598</v>
      </c>
      <c r="BL113" s="15" t="s">
        <v>188</v>
      </c>
      <c r="BM113" s="140" t="s">
        <v>189</v>
      </c>
    </row>
    <row r="114" spans="1:65" s="2" customFormat="1" ht="16.5" customHeight="1">
      <c r="A114" s="27"/>
      <c r="B114" s="128"/>
      <c r="C114" s="142" t="s">
        <v>190</v>
      </c>
      <c r="D114" s="142" t="s">
        <v>139</v>
      </c>
      <c r="E114" s="143" t="s">
        <v>191</v>
      </c>
      <c r="F114" s="144" t="s">
        <v>192</v>
      </c>
      <c r="G114" s="145" t="s">
        <v>120</v>
      </c>
      <c r="H114" s="146">
        <v>2</v>
      </c>
      <c r="I114" s="147">
        <v>53</v>
      </c>
      <c r="J114" s="147">
        <f t="shared" si="10"/>
        <v>106</v>
      </c>
      <c r="K114" s="144" t="s">
        <v>121</v>
      </c>
      <c r="L114" s="28"/>
      <c r="M114" s="148" t="s">
        <v>3</v>
      </c>
      <c r="N114" s="149" t="s">
        <v>40</v>
      </c>
      <c r="O114" s="138">
        <v>4.8000000000000001E-2</v>
      </c>
      <c r="P114" s="138">
        <f t="shared" si="11"/>
        <v>9.6000000000000002E-2</v>
      </c>
      <c r="Q114" s="138">
        <v>2.4000000000000001E-4</v>
      </c>
      <c r="R114" s="138">
        <f t="shared" si="12"/>
        <v>4.8000000000000001E-4</v>
      </c>
      <c r="S114" s="138">
        <v>5.5300000000000002E-3</v>
      </c>
      <c r="T114" s="139">
        <f t="shared" si="13"/>
        <v>1.106E-2</v>
      </c>
      <c r="U114" s="27"/>
      <c r="V114" s="27"/>
      <c r="W114" s="27"/>
      <c r="X114" s="27"/>
      <c r="Y114" s="27"/>
      <c r="Z114" s="27"/>
      <c r="AA114" s="27"/>
      <c r="AB114" s="27"/>
      <c r="AC114" s="27"/>
      <c r="AD114" s="27"/>
      <c r="AE114" s="27"/>
      <c r="AR114" s="140" t="s">
        <v>188</v>
      </c>
      <c r="AT114" s="140" t="s">
        <v>139</v>
      </c>
      <c r="AU114" s="140" t="s">
        <v>79</v>
      </c>
      <c r="AY114" s="15" t="s">
        <v>113</v>
      </c>
      <c r="BE114" s="141">
        <f t="shared" si="14"/>
        <v>106</v>
      </c>
      <c r="BF114" s="141">
        <f t="shared" si="15"/>
        <v>0</v>
      </c>
      <c r="BG114" s="141">
        <f t="shared" si="16"/>
        <v>0</v>
      </c>
      <c r="BH114" s="141">
        <f t="shared" si="17"/>
        <v>0</v>
      </c>
      <c r="BI114" s="141">
        <f t="shared" si="18"/>
        <v>0</v>
      </c>
      <c r="BJ114" s="15" t="s">
        <v>77</v>
      </c>
      <c r="BK114" s="141">
        <f t="shared" si="19"/>
        <v>106</v>
      </c>
      <c r="BL114" s="15" t="s">
        <v>188</v>
      </c>
      <c r="BM114" s="140" t="s">
        <v>193</v>
      </c>
    </row>
    <row r="115" spans="1:65" s="2" customFormat="1" ht="16.5" customHeight="1">
      <c r="A115" s="27"/>
      <c r="B115" s="128"/>
      <c r="C115" s="129" t="s">
        <v>194</v>
      </c>
      <c r="D115" s="129" t="s">
        <v>117</v>
      </c>
      <c r="E115" s="130" t="s">
        <v>195</v>
      </c>
      <c r="F115" s="131" t="s">
        <v>196</v>
      </c>
      <c r="G115" s="132" t="s">
        <v>132</v>
      </c>
      <c r="H115" s="133">
        <v>1</v>
      </c>
      <c r="I115" s="134">
        <v>712.2</v>
      </c>
      <c r="J115" s="134">
        <f t="shared" si="10"/>
        <v>712.2</v>
      </c>
      <c r="K115" s="131" t="s">
        <v>3</v>
      </c>
      <c r="L115" s="135"/>
      <c r="M115" s="136" t="s">
        <v>3</v>
      </c>
      <c r="N115" s="137" t="s">
        <v>40</v>
      </c>
      <c r="O115" s="138">
        <v>0</v>
      </c>
      <c r="P115" s="138">
        <f t="shared" si="11"/>
        <v>0</v>
      </c>
      <c r="Q115" s="138">
        <v>0</v>
      </c>
      <c r="R115" s="138">
        <f t="shared" si="12"/>
        <v>0</v>
      </c>
      <c r="S115" s="138">
        <v>0</v>
      </c>
      <c r="T115" s="139">
        <f t="shared" si="13"/>
        <v>0</v>
      </c>
      <c r="U115" s="27"/>
      <c r="V115" s="27"/>
      <c r="W115" s="27"/>
      <c r="X115" s="27"/>
      <c r="Y115" s="27"/>
      <c r="Z115" s="27"/>
      <c r="AA115" s="27"/>
      <c r="AB115" s="27"/>
      <c r="AC115" s="27"/>
      <c r="AD115" s="27"/>
      <c r="AE115" s="27"/>
      <c r="AR115" s="140" t="s">
        <v>197</v>
      </c>
      <c r="AT115" s="140" t="s">
        <v>117</v>
      </c>
      <c r="AU115" s="140" t="s">
        <v>79</v>
      </c>
      <c r="AY115" s="15" t="s">
        <v>113</v>
      </c>
      <c r="BE115" s="141">
        <f t="shared" si="14"/>
        <v>712.2</v>
      </c>
      <c r="BF115" s="141">
        <f t="shared" si="15"/>
        <v>0</v>
      </c>
      <c r="BG115" s="141">
        <f t="shared" si="16"/>
        <v>0</v>
      </c>
      <c r="BH115" s="141">
        <f t="shared" si="17"/>
        <v>0</v>
      </c>
      <c r="BI115" s="141">
        <f t="shared" si="18"/>
        <v>0</v>
      </c>
      <c r="BJ115" s="15" t="s">
        <v>77</v>
      </c>
      <c r="BK115" s="141">
        <f t="shared" si="19"/>
        <v>712.2</v>
      </c>
      <c r="BL115" s="15" t="s">
        <v>188</v>
      </c>
      <c r="BM115" s="140" t="s">
        <v>198</v>
      </c>
    </row>
    <row r="116" spans="1:65" s="2" customFormat="1" ht="16.5" customHeight="1">
      <c r="A116" s="27"/>
      <c r="B116" s="128"/>
      <c r="C116" s="142" t="s">
        <v>199</v>
      </c>
      <c r="D116" s="142" t="s">
        <v>139</v>
      </c>
      <c r="E116" s="143" t="s">
        <v>200</v>
      </c>
      <c r="F116" s="144" t="s">
        <v>201</v>
      </c>
      <c r="G116" s="145" t="s">
        <v>132</v>
      </c>
      <c r="H116" s="146">
        <v>1</v>
      </c>
      <c r="I116" s="147">
        <v>1190</v>
      </c>
      <c r="J116" s="147">
        <f t="shared" si="10"/>
        <v>1190</v>
      </c>
      <c r="K116" s="144" t="s">
        <v>3</v>
      </c>
      <c r="L116" s="28"/>
      <c r="M116" s="148" t="s">
        <v>3</v>
      </c>
      <c r="N116" s="149" t="s">
        <v>40</v>
      </c>
      <c r="O116" s="138">
        <v>0</v>
      </c>
      <c r="P116" s="138">
        <f t="shared" si="11"/>
        <v>0</v>
      </c>
      <c r="Q116" s="138">
        <v>0</v>
      </c>
      <c r="R116" s="138">
        <f t="shared" si="12"/>
        <v>0</v>
      </c>
      <c r="S116" s="138">
        <v>0</v>
      </c>
      <c r="T116" s="139">
        <f t="shared" si="13"/>
        <v>0</v>
      </c>
      <c r="U116" s="27"/>
      <c r="V116" s="27"/>
      <c r="W116" s="27"/>
      <c r="X116" s="27"/>
      <c r="Y116" s="27"/>
      <c r="Z116" s="27"/>
      <c r="AA116" s="27"/>
      <c r="AB116" s="27"/>
      <c r="AC116" s="27"/>
      <c r="AD116" s="27"/>
      <c r="AE116" s="27"/>
      <c r="AR116" s="140" t="s">
        <v>188</v>
      </c>
      <c r="AT116" s="140" t="s">
        <v>139</v>
      </c>
      <c r="AU116" s="140" t="s">
        <v>79</v>
      </c>
      <c r="AY116" s="15" t="s">
        <v>113</v>
      </c>
      <c r="BE116" s="141">
        <f t="shared" si="14"/>
        <v>1190</v>
      </c>
      <c r="BF116" s="141">
        <f t="shared" si="15"/>
        <v>0</v>
      </c>
      <c r="BG116" s="141">
        <f t="shared" si="16"/>
        <v>0</v>
      </c>
      <c r="BH116" s="141">
        <f t="shared" si="17"/>
        <v>0</v>
      </c>
      <c r="BI116" s="141">
        <f t="shared" si="18"/>
        <v>0</v>
      </c>
      <c r="BJ116" s="15" t="s">
        <v>77</v>
      </c>
      <c r="BK116" s="141">
        <f t="shared" si="19"/>
        <v>1190</v>
      </c>
      <c r="BL116" s="15" t="s">
        <v>188</v>
      </c>
      <c r="BM116" s="140" t="s">
        <v>202</v>
      </c>
    </row>
    <row r="117" spans="1:65" s="2" customFormat="1" ht="16.5" customHeight="1">
      <c r="A117" s="27"/>
      <c r="B117" s="128"/>
      <c r="C117" s="142" t="s">
        <v>203</v>
      </c>
      <c r="D117" s="142" t="s">
        <v>139</v>
      </c>
      <c r="E117" s="143" t="s">
        <v>204</v>
      </c>
      <c r="F117" s="144" t="s">
        <v>205</v>
      </c>
      <c r="G117" s="145" t="s">
        <v>206</v>
      </c>
      <c r="H117" s="146">
        <v>1</v>
      </c>
      <c r="I117" s="147">
        <v>1240</v>
      </c>
      <c r="J117" s="147">
        <f t="shared" si="10"/>
        <v>1240</v>
      </c>
      <c r="K117" s="144" t="s">
        <v>3</v>
      </c>
      <c r="L117" s="28"/>
      <c r="M117" s="148" t="s">
        <v>3</v>
      </c>
      <c r="N117" s="149" t="s">
        <v>40</v>
      </c>
      <c r="O117" s="138">
        <v>0</v>
      </c>
      <c r="P117" s="138">
        <f t="shared" si="11"/>
        <v>0</v>
      </c>
      <c r="Q117" s="138">
        <v>0</v>
      </c>
      <c r="R117" s="138">
        <f t="shared" si="12"/>
        <v>0</v>
      </c>
      <c r="S117" s="138">
        <v>0</v>
      </c>
      <c r="T117" s="139">
        <f t="shared" si="13"/>
        <v>0</v>
      </c>
      <c r="U117" s="27"/>
      <c r="V117" s="27"/>
      <c r="W117" s="27"/>
      <c r="X117" s="27"/>
      <c r="Y117" s="27"/>
      <c r="Z117" s="27"/>
      <c r="AA117" s="27"/>
      <c r="AB117" s="27"/>
      <c r="AC117" s="27"/>
      <c r="AD117" s="27"/>
      <c r="AE117" s="27"/>
      <c r="AR117" s="140" t="s">
        <v>188</v>
      </c>
      <c r="AT117" s="140" t="s">
        <v>139</v>
      </c>
      <c r="AU117" s="140" t="s">
        <v>79</v>
      </c>
      <c r="AY117" s="15" t="s">
        <v>113</v>
      </c>
      <c r="BE117" s="141">
        <f t="shared" si="14"/>
        <v>1240</v>
      </c>
      <c r="BF117" s="141">
        <f t="shared" si="15"/>
        <v>0</v>
      </c>
      <c r="BG117" s="141">
        <f t="shared" si="16"/>
        <v>0</v>
      </c>
      <c r="BH117" s="141">
        <f t="shared" si="17"/>
        <v>0</v>
      </c>
      <c r="BI117" s="141">
        <f t="shared" si="18"/>
        <v>0</v>
      </c>
      <c r="BJ117" s="15" t="s">
        <v>77</v>
      </c>
      <c r="BK117" s="141">
        <f t="shared" si="19"/>
        <v>1240</v>
      </c>
      <c r="BL117" s="15" t="s">
        <v>188</v>
      </c>
      <c r="BM117" s="140" t="s">
        <v>207</v>
      </c>
    </row>
    <row r="118" spans="1:65" s="2" customFormat="1" ht="16.5" customHeight="1">
      <c r="A118" s="27"/>
      <c r="B118" s="128"/>
      <c r="C118" s="142" t="s">
        <v>208</v>
      </c>
      <c r="D118" s="142" t="s">
        <v>139</v>
      </c>
      <c r="E118" s="143" t="s">
        <v>209</v>
      </c>
      <c r="F118" s="144" t="s">
        <v>210</v>
      </c>
      <c r="G118" s="145" t="s">
        <v>132</v>
      </c>
      <c r="H118" s="146">
        <v>2</v>
      </c>
      <c r="I118" s="147">
        <v>21</v>
      </c>
      <c r="J118" s="147">
        <f t="shared" si="10"/>
        <v>42</v>
      </c>
      <c r="K118" s="144" t="s">
        <v>121</v>
      </c>
      <c r="L118" s="28"/>
      <c r="M118" s="148" t="s">
        <v>3</v>
      </c>
      <c r="N118" s="149" t="s">
        <v>40</v>
      </c>
      <c r="O118" s="138">
        <v>6.4000000000000001E-2</v>
      </c>
      <c r="P118" s="138">
        <f t="shared" si="11"/>
        <v>0.128</v>
      </c>
      <c r="Q118" s="138">
        <v>0</v>
      </c>
      <c r="R118" s="138">
        <f t="shared" si="12"/>
        <v>0</v>
      </c>
      <c r="S118" s="138">
        <v>0</v>
      </c>
      <c r="T118" s="139">
        <f t="shared" si="13"/>
        <v>0</v>
      </c>
      <c r="U118" s="27"/>
      <c r="V118" s="27"/>
      <c r="W118" s="27"/>
      <c r="X118" s="27"/>
      <c r="Y118" s="27"/>
      <c r="Z118" s="27"/>
      <c r="AA118" s="27"/>
      <c r="AB118" s="27"/>
      <c r="AC118" s="27"/>
      <c r="AD118" s="27"/>
      <c r="AE118" s="27"/>
      <c r="AR118" s="140" t="s">
        <v>188</v>
      </c>
      <c r="AT118" s="140" t="s">
        <v>139</v>
      </c>
      <c r="AU118" s="140" t="s">
        <v>79</v>
      </c>
      <c r="AY118" s="15" t="s">
        <v>113</v>
      </c>
      <c r="BE118" s="141">
        <f t="shared" si="14"/>
        <v>42</v>
      </c>
      <c r="BF118" s="141">
        <f t="shared" si="15"/>
        <v>0</v>
      </c>
      <c r="BG118" s="141">
        <f t="shared" si="16"/>
        <v>0</v>
      </c>
      <c r="BH118" s="141">
        <f t="shared" si="17"/>
        <v>0</v>
      </c>
      <c r="BI118" s="141">
        <f t="shared" si="18"/>
        <v>0</v>
      </c>
      <c r="BJ118" s="15" t="s">
        <v>77</v>
      </c>
      <c r="BK118" s="141">
        <f t="shared" si="19"/>
        <v>42</v>
      </c>
      <c r="BL118" s="15" t="s">
        <v>188</v>
      </c>
      <c r="BM118" s="140" t="s">
        <v>211</v>
      </c>
    </row>
    <row r="119" spans="1:65" s="2" customFormat="1" ht="78">
      <c r="A119" s="27"/>
      <c r="B119" s="28"/>
      <c r="C119" s="27"/>
      <c r="D119" s="150" t="s">
        <v>162</v>
      </c>
      <c r="E119" s="27"/>
      <c r="F119" s="151" t="s">
        <v>212</v>
      </c>
      <c r="G119" s="27"/>
      <c r="H119" s="27"/>
      <c r="I119" s="27"/>
      <c r="J119" s="27"/>
      <c r="K119" s="27"/>
      <c r="L119" s="28"/>
      <c r="M119" s="152"/>
      <c r="N119" s="153"/>
      <c r="O119" s="48"/>
      <c r="P119" s="48"/>
      <c r="Q119" s="48"/>
      <c r="R119" s="48"/>
      <c r="S119" s="48"/>
      <c r="T119" s="49"/>
      <c r="U119" s="27"/>
      <c r="V119" s="27"/>
      <c r="W119" s="27"/>
      <c r="X119" s="27"/>
      <c r="Y119" s="27"/>
      <c r="Z119" s="27"/>
      <c r="AA119" s="27"/>
      <c r="AB119" s="27"/>
      <c r="AC119" s="27"/>
      <c r="AD119" s="27"/>
      <c r="AE119" s="27"/>
      <c r="AT119" s="15" t="s">
        <v>162</v>
      </c>
      <c r="AU119" s="15" t="s">
        <v>79</v>
      </c>
    </row>
    <row r="120" spans="1:65" s="2" customFormat="1" ht="16.5" customHeight="1">
      <c r="A120" s="27"/>
      <c r="B120" s="128"/>
      <c r="C120" s="142" t="s">
        <v>213</v>
      </c>
      <c r="D120" s="142" t="s">
        <v>139</v>
      </c>
      <c r="E120" s="143" t="s">
        <v>214</v>
      </c>
      <c r="F120" s="144" t="s">
        <v>215</v>
      </c>
      <c r="G120" s="145" t="s">
        <v>120</v>
      </c>
      <c r="H120" s="146">
        <v>30</v>
      </c>
      <c r="I120" s="147">
        <v>20</v>
      </c>
      <c r="J120" s="147">
        <f>ROUND(I120*H120,2)</f>
        <v>600</v>
      </c>
      <c r="K120" s="144" t="s">
        <v>121</v>
      </c>
      <c r="L120" s="28"/>
      <c r="M120" s="148" t="s">
        <v>3</v>
      </c>
      <c r="N120" s="149" t="s">
        <v>40</v>
      </c>
      <c r="O120" s="138">
        <v>6.2E-2</v>
      </c>
      <c r="P120" s="138">
        <f>O120*H120</f>
        <v>1.8599999999999999</v>
      </c>
      <c r="Q120" s="138">
        <v>0</v>
      </c>
      <c r="R120" s="138">
        <f>Q120*H120</f>
        <v>0</v>
      </c>
      <c r="S120" s="138">
        <v>0</v>
      </c>
      <c r="T120" s="139">
        <f>S120*H120</f>
        <v>0</v>
      </c>
      <c r="U120" s="27"/>
      <c r="V120" s="27"/>
      <c r="W120" s="27"/>
      <c r="X120" s="27"/>
      <c r="Y120" s="27"/>
      <c r="Z120" s="27"/>
      <c r="AA120" s="27"/>
      <c r="AB120" s="27"/>
      <c r="AC120" s="27"/>
      <c r="AD120" s="27"/>
      <c r="AE120" s="27"/>
      <c r="AR120" s="140" t="s">
        <v>188</v>
      </c>
      <c r="AT120" s="140" t="s">
        <v>139</v>
      </c>
      <c r="AU120" s="140" t="s">
        <v>79</v>
      </c>
      <c r="AY120" s="15" t="s">
        <v>113</v>
      </c>
      <c r="BE120" s="141">
        <f>IF(N120="základní",J120,0)</f>
        <v>600</v>
      </c>
      <c r="BF120" s="141">
        <f>IF(N120="snížená",J120,0)</f>
        <v>0</v>
      </c>
      <c r="BG120" s="141">
        <f>IF(N120="zákl. přenesená",J120,0)</f>
        <v>0</v>
      </c>
      <c r="BH120" s="141">
        <f>IF(N120="sníž. přenesená",J120,0)</f>
        <v>0</v>
      </c>
      <c r="BI120" s="141">
        <f>IF(N120="nulová",J120,0)</f>
        <v>0</v>
      </c>
      <c r="BJ120" s="15" t="s">
        <v>77</v>
      </c>
      <c r="BK120" s="141">
        <f>ROUND(I120*H120,2)</f>
        <v>600</v>
      </c>
      <c r="BL120" s="15" t="s">
        <v>188</v>
      </c>
      <c r="BM120" s="140" t="s">
        <v>216</v>
      </c>
    </row>
    <row r="121" spans="1:65" s="2" customFormat="1" ht="78">
      <c r="A121" s="27"/>
      <c r="B121" s="28"/>
      <c r="C121" s="27"/>
      <c r="D121" s="150" t="s">
        <v>162</v>
      </c>
      <c r="E121" s="27"/>
      <c r="F121" s="151" t="s">
        <v>212</v>
      </c>
      <c r="G121" s="27"/>
      <c r="H121" s="27"/>
      <c r="I121" s="27"/>
      <c r="J121" s="27"/>
      <c r="K121" s="27"/>
      <c r="L121" s="28"/>
      <c r="M121" s="152"/>
      <c r="N121" s="153"/>
      <c r="O121" s="48"/>
      <c r="P121" s="48"/>
      <c r="Q121" s="48"/>
      <c r="R121" s="48"/>
      <c r="S121" s="48"/>
      <c r="T121" s="49"/>
      <c r="U121" s="27"/>
      <c r="V121" s="27"/>
      <c r="W121" s="27"/>
      <c r="X121" s="27"/>
      <c r="Y121" s="27"/>
      <c r="Z121" s="27"/>
      <c r="AA121" s="27"/>
      <c r="AB121" s="27"/>
      <c r="AC121" s="27"/>
      <c r="AD121" s="27"/>
      <c r="AE121" s="27"/>
      <c r="AT121" s="15" t="s">
        <v>162</v>
      </c>
      <c r="AU121" s="15" t="s">
        <v>79</v>
      </c>
    </row>
    <row r="122" spans="1:65" s="2" customFormat="1" ht="16.5" customHeight="1">
      <c r="A122" s="27"/>
      <c r="B122" s="128"/>
      <c r="C122" s="142" t="s">
        <v>217</v>
      </c>
      <c r="D122" s="142" t="s">
        <v>139</v>
      </c>
      <c r="E122" s="143" t="s">
        <v>218</v>
      </c>
      <c r="F122" s="144" t="s">
        <v>219</v>
      </c>
      <c r="G122" s="145" t="s">
        <v>132</v>
      </c>
      <c r="H122" s="146">
        <v>1</v>
      </c>
      <c r="I122" s="147">
        <v>163</v>
      </c>
      <c r="J122" s="147">
        <f>ROUND(I122*H122,2)</f>
        <v>163</v>
      </c>
      <c r="K122" s="144" t="s">
        <v>121</v>
      </c>
      <c r="L122" s="28"/>
      <c r="M122" s="148" t="s">
        <v>3</v>
      </c>
      <c r="N122" s="149" t="s">
        <v>40</v>
      </c>
      <c r="O122" s="138">
        <v>0.48199999999999998</v>
      </c>
      <c r="P122" s="138">
        <f>O122*H122</f>
        <v>0.48199999999999998</v>
      </c>
      <c r="Q122" s="138">
        <v>0</v>
      </c>
      <c r="R122" s="138">
        <f>Q122*H122</f>
        <v>0</v>
      </c>
      <c r="S122" s="138">
        <v>0</v>
      </c>
      <c r="T122" s="139">
        <f>S122*H122</f>
        <v>0</v>
      </c>
      <c r="U122" s="27"/>
      <c r="V122" s="27"/>
      <c r="W122" s="27"/>
      <c r="X122" s="27"/>
      <c r="Y122" s="27"/>
      <c r="Z122" s="27"/>
      <c r="AA122" s="27"/>
      <c r="AB122" s="27"/>
      <c r="AC122" s="27"/>
      <c r="AD122" s="27"/>
      <c r="AE122" s="27"/>
      <c r="AR122" s="140" t="s">
        <v>188</v>
      </c>
      <c r="AT122" s="140" t="s">
        <v>139</v>
      </c>
      <c r="AU122" s="140" t="s">
        <v>79</v>
      </c>
      <c r="AY122" s="15" t="s">
        <v>113</v>
      </c>
      <c r="BE122" s="141">
        <f>IF(N122="základní",J122,0)</f>
        <v>163</v>
      </c>
      <c r="BF122" s="141">
        <f>IF(N122="snížená",J122,0)</f>
        <v>0</v>
      </c>
      <c r="BG122" s="141">
        <f>IF(N122="zákl. přenesená",J122,0)</f>
        <v>0</v>
      </c>
      <c r="BH122" s="141">
        <f>IF(N122="sníž. přenesená",J122,0)</f>
        <v>0</v>
      </c>
      <c r="BI122" s="141">
        <f>IF(N122="nulová",J122,0)</f>
        <v>0</v>
      </c>
      <c r="BJ122" s="15" t="s">
        <v>77</v>
      </c>
      <c r="BK122" s="141">
        <f>ROUND(I122*H122,2)</f>
        <v>163</v>
      </c>
      <c r="BL122" s="15" t="s">
        <v>188</v>
      </c>
      <c r="BM122" s="140" t="s">
        <v>220</v>
      </c>
    </row>
    <row r="123" spans="1:65" s="2" customFormat="1" ht="78">
      <c r="A123" s="27"/>
      <c r="B123" s="28"/>
      <c r="C123" s="27"/>
      <c r="D123" s="150" t="s">
        <v>162</v>
      </c>
      <c r="E123" s="27"/>
      <c r="F123" s="151" t="s">
        <v>212</v>
      </c>
      <c r="G123" s="27"/>
      <c r="H123" s="27"/>
      <c r="I123" s="27"/>
      <c r="J123" s="27"/>
      <c r="K123" s="27"/>
      <c r="L123" s="28"/>
      <c r="M123" s="152"/>
      <c r="N123" s="153"/>
      <c r="O123" s="48"/>
      <c r="P123" s="48"/>
      <c r="Q123" s="48"/>
      <c r="R123" s="48"/>
      <c r="S123" s="48"/>
      <c r="T123" s="49"/>
      <c r="U123" s="27"/>
      <c r="V123" s="27"/>
      <c r="W123" s="27"/>
      <c r="X123" s="27"/>
      <c r="Y123" s="27"/>
      <c r="Z123" s="27"/>
      <c r="AA123" s="27"/>
      <c r="AB123" s="27"/>
      <c r="AC123" s="27"/>
      <c r="AD123" s="27"/>
      <c r="AE123" s="27"/>
      <c r="AT123" s="15" t="s">
        <v>162</v>
      </c>
      <c r="AU123" s="15" t="s">
        <v>79</v>
      </c>
    </row>
    <row r="124" spans="1:65" s="2" customFormat="1" ht="24" customHeight="1">
      <c r="A124" s="27"/>
      <c r="B124" s="128"/>
      <c r="C124" s="142" t="s">
        <v>221</v>
      </c>
      <c r="D124" s="142" t="s">
        <v>139</v>
      </c>
      <c r="E124" s="143" t="s">
        <v>222</v>
      </c>
      <c r="F124" s="144" t="s">
        <v>223</v>
      </c>
      <c r="G124" s="145" t="s">
        <v>175</v>
      </c>
      <c r="H124" s="146">
        <v>6.0000000000000001E-3</v>
      </c>
      <c r="I124" s="147">
        <v>468</v>
      </c>
      <c r="J124" s="147">
        <f>ROUND(I124*H124,2)</f>
        <v>2.81</v>
      </c>
      <c r="K124" s="144" t="s">
        <v>121</v>
      </c>
      <c r="L124" s="28"/>
      <c r="M124" s="148" t="s">
        <v>3</v>
      </c>
      <c r="N124" s="149" t="s">
        <v>40</v>
      </c>
      <c r="O124" s="138">
        <v>1.379</v>
      </c>
      <c r="P124" s="138">
        <f>O124*H124</f>
        <v>8.2740000000000001E-3</v>
      </c>
      <c r="Q124" s="138">
        <v>0</v>
      </c>
      <c r="R124" s="138">
        <f>Q124*H124</f>
        <v>0</v>
      </c>
      <c r="S124" s="138">
        <v>0</v>
      </c>
      <c r="T124" s="139">
        <f>S124*H124</f>
        <v>0</v>
      </c>
      <c r="U124" s="27"/>
      <c r="V124" s="27"/>
      <c r="W124" s="27"/>
      <c r="X124" s="27"/>
      <c r="Y124" s="27"/>
      <c r="Z124" s="27"/>
      <c r="AA124" s="27"/>
      <c r="AB124" s="27"/>
      <c r="AC124" s="27"/>
      <c r="AD124" s="27"/>
      <c r="AE124" s="27"/>
      <c r="AR124" s="140" t="s">
        <v>188</v>
      </c>
      <c r="AT124" s="140" t="s">
        <v>139</v>
      </c>
      <c r="AU124" s="140" t="s">
        <v>79</v>
      </c>
      <c r="AY124" s="15" t="s">
        <v>113</v>
      </c>
      <c r="BE124" s="141">
        <f>IF(N124="základní",J124,0)</f>
        <v>2.81</v>
      </c>
      <c r="BF124" s="141">
        <f>IF(N124="snížená",J124,0)</f>
        <v>0</v>
      </c>
      <c r="BG124" s="141">
        <f>IF(N124="zákl. přenesená",J124,0)</f>
        <v>0</v>
      </c>
      <c r="BH124" s="141">
        <f>IF(N124="sníž. přenesená",J124,0)</f>
        <v>0</v>
      </c>
      <c r="BI124" s="141">
        <f>IF(N124="nulová",J124,0)</f>
        <v>0</v>
      </c>
      <c r="BJ124" s="15" t="s">
        <v>77</v>
      </c>
      <c r="BK124" s="141">
        <f>ROUND(I124*H124,2)</f>
        <v>2.81</v>
      </c>
      <c r="BL124" s="15" t="s">
        <v>188</v>
      </c>
      <c r="BM124" s="140" t="s">
        <v>224</v>
      </c>
    </row>
    <row r="125" spans="1:65" s="2" customFormat="1" ht="78">
      <c r="A125" s="27"/>
      <c r="B125" s="28"/>
      <c r="C125" s="27"/>
      <c r="D125" s="150" t="s">
        <v>162</v>
      </c>
      <c r="E125" s="27"/>
      <c r="F125" s="151" t="s">
        <v>177</v>
      </c>
      <c r="G125" s="27"/>
      <c r="H125" s="27"/>
      <c r="I125" s="27"/>
      <c r="J125" s="27"/>
      <c r="K125" s="27"/>
      <c r="L125" s="28"/>
      <c r="M125" s="152"/>
      <c r="N125" s="153"/>
      <c r="O125" s="48"/>
      <c r="P125" s="48"/>
      <c r="Q125" s="48"/>
      <c r="R125" s="48"/>
      <c r="S125" s="48"/>
      <c r="T125" s="49"/>
      <c r="U125" s="27"/>
      <c r="V125" s="27"/>
      <c r="W125" s="27"/>
      <c r="X125" s="27"/>
      <c r="Y125" s="27"/>
      <c r="Z125" s="27"/>
      <c r="AA125" s="27"/>
      <c r="AB125" s="27"/>
      <c r="AC125" s="27"/>
      <c r="AD125" s="27"/>
      <c r="AE125" s="27"/>
      <c r="AT125" s="15" t="s">
        <v>162</v>
      </c>
      <c r="AU125" s="15" t="s">
        <v>79</v>
      </c>
    </row>
    <row r="126" spans="1:65" s="2" customFormat="1" ht="24" customHeight="1">
      <c r="A126" s="27"/>
      <c r="B126" s="128"/>
      <c r="C126" s="142" t="s">
        <v>225</v>
      </c>
      <c r="D126" s="142" t="s">
        <v>139</v>
      </c>
      <c r="E126" s="143" t="s">
        <v>226</v>
      </c>
      <c r="F126" s="144" t="s">
        <v>227</v>
      </c>
      <c r="G126" s="145" t="s">
        <v>175</v>
      </c>
      <c r="H126" s="146">
        <v>6.0000000000000001E-3</v>
      </c>
      <c r="I126" s="147">
        <v>455</v>
      </c>
      <c r="J126" s="147">
        <f>ROUND(I126*H126,2)</f>
        <v>2.73</v>
      </c>
      <c r="K126" s="144" t="s">
        <v>121</v>
      </c>
      <c r="L126" s="28"/>
      <c r="M126" s="148" t="s">
        <v>3</v>
      </c>
      <c r="N126" s="149" t="s">
        <v>40</v>
      </c>
      <c r="O126" s="138">
        <v>1.0529999999999999</v>
      </c>
      <c r="P126" s="138">
        <f>O126*H126</f>
        <v>6.3179999999999998E-3</v>
      </c>
      <c r="Q126" s="138">
        <v>0</v>
      </c>
      <c r="R126" s="138">
        <f>Q126*H126</f>
        <v>0</v>
      </c>
      <c r="S126" s="138">
        <v>0</v>
      </c>
      <c r="T126" s="139">
        <f>S126*H126</f>
        <v>0</v>
      </c>
      <c r="U126" s="27"/>
      <c r="V126" s="27"/>
      <c r="W126" s="27"/>
      <c r="X126" s="27"/>
      <c r="Y126" s="27"/>
      <c r="Z126" s="27"/>
      <c r="AA126" s="27"/>
      <c r="AB126" s="27"/>
      <c r="AC126" s="27"/>
      <c r="AD126" s="27"/>
      <c r="AE126" s="27"/>
      <c r="AR126" s="140" t="s">
        <v>188</v>
      </c>
      <c r="AT126" s="140" t="s">
        <v>139</v>
      </c>
      <c r="AU126" s="140" t="s">
        <v>79</v>
      </c>
      <c r="AY126" s="15" t="s">
        <v>113</v>
      </c>
      <c r="BE126" s="141">
        <f>IF(N126="základní",J126,0)</f>
        <v>2.73</v>
      </c>
      <c r="BF126" s="141">
        <f>IF(N126="snížená",J126,0)</f>
        <v>0</v>
      </c>
      <c r="BG126" s="141">
        <f>IF(N126="zákl. přenesená",J126,0)</f>
        <v>0</v>
      </c>
      <c r="BH126" s="141">
        <f>IF(N126="sníž. přenesená",J126,0)</f>
        <v>0</v>
      </c>
      <c r="BI126" s="141">
        <f>IF(N126="nulová",J126,0)</f>
        <v>0</v>
      </c>
      <c r="BJ126" s="15" t="s">
        <v>77</v>
      </c>
      <c r="BK126" s="141">
        <f>ROUND(I126*H126,2)</f>
        <v>2.73</v>
      </c>
      <c r="BL126" s="15" t="s">
        <v>188</v>
      </c>
      <c r="BM126" s="140" t="s">
        <v>228</v>
      </c>
    </row>
    <row r="127" spans="1:65" s="2" customFormat="1" ht="97.5">
      <c r="A127" s="27"/>
      <c r="B127" s="28"/>
      <c r="C127" s="27"/>
      <c r="D127" s="150" t="s">
        <v>162</v>
      </c>
      <c r="E127" s="27"/>
      <c r="F127" s="151" t="s">
        <v>182</v>
      </c>
      <c r="G127" s="27"/>
      <c r="H127" s="27"/>
      <c r="I127" s="27"/>
      <c r="J127" s="27"/>
      <c r="K127" s="27"/>
      <c r="L127" s="28"/>
      <c r="M127" s="152"/>
      <c r="N127" s="153"/>
      <c r="O127" s="48"/>
      <c r="P127" s="48"/>
      <c r="Q127" s="48"/>
      <c r="R127" s="48"/>
      <c r="S127" s="48"/>
      <c r="T127" s="49"/>
      <c r="U127" s="27"/>
      <c r="V127" s="27"/>
      <c r="W127" s="27"/>
      <c r="X127" s="27"/>
      <c r="Y127" s="27"/>
      <c r="Z127" s="27"/>
      <c r="AA127" s="27"/>
      <c r="AB127" s="27"/>
      <c r="AC127" s="27"/>
      <c r="AD127" s="27"/>
      <c r="AE127" s="27"/>
      <c r="AT127" s="15" t="s">
        <v>162</v>
      </c>
      <c r="AU127" s="15" t="s">
        <v>79</v>
      </c>
    </row>
    <row r="128" spans="1:65" s="12" customFormat="1" ht="22.9" customHeight="1">
      <c r="B128" s="116"/>
      <c r="D128" s="117" t="s">
        <v>68</v>
      </c>
      <c r="E128" s="126" t="s">
        <v>229</v>
      </c>
      <c r="F128" s="126" t="s">
        <v>230</v>
      </c>
      <c r="J128" s="127">
        <f>BK128</f>
        <v>18450</v>
      </c>
      <c r="L128" s="116"/>
      <c r="M128" s="120"/>
      <c r="N128" s="121"/>
      <c r="O128" s="121"/>
      <c r="P128" s="122">
        <f>SUM(P129:P130)</f>
        <v>22.5</v>
      </c>
      <c r="Q128" s="121"/>
      <c r="R128" s="122">
        <f>SUM(R129:R130)</f>
        <v>2.01E-2</v>
      </c>
      <c r="S128" s="121"/>
      <c r="T128" s="123">
        <f>SUM(T129:T130)</f>
        <v>0</v>
      </c>
      <c r="AR128" s="117" t="s">
        <v>79</v>
      </c>
      <c r="AT128" s="124" t="s">
        <v>68</v>
      </c>
      <c r="AU128" s="124" t="s">
        <v>77</v>
      </c>
      <c r="AY128" s="117" t="s">
        <v>113</v>
      </c>
      <c r="BK128" s="125">
        <f>SUM(BK129:BK130)</f>
        <v>18450</v>
      </c>
    </row>
    <row r="129" spans="1:65" s="2" customFormat="1" ht="24" customHeight="1">
      <c r="A129" s="27"/>
      <c r="B129" s="128"/>
      <c r="C129" s="142" t="s">
        <v>188</v>
      </c>
      <c r="D129" s="142" t="s">
        <v>139</v>
      </c>
      <c r="E129" s="143" t="s">
        <v>231</v>
      </c>
      <c r="F129" s="144" t="s">
        <v>232</v>
      </c>
      <c r="G129" s="145" t="s">
        <v>132</v>
      </c>
      <c r="H129" s="146">
        <v>30</v>
      </c>
      <c r="I129" s="147">
        <v>615</v>
      </c>
      <c r="J129" s="147">
        <f>ROUND(I129*H129,2)</f>
        <v>18450</v>
      </c>
      <c r="K129" s="144" t="s">
        <v>121</v>
      </c>
      <c r="L129" s="28"/>
      <c r="M129" s="148" t="s">
        <v>3</v>
      </c>
      <c r="N129" s="149" t="s">
        <v>40</v>
      </c>
      <c r="O129" s="138">
        <v>0.75</v>
      </c>
      <c r="P129" s="138">
        <f>O129*H129</f>
        <v>22.5</v>
      </c>
      <c r="Q129" s="138">
        <v>6.7000000000000002E-4</v>
      </c>
      <c r="R129" s="138">
        <f>Q129*H129</f>
        <v>2.01E-2</v>
      </c>
      <c r="S129" s="138">
        <v>0</v>
      </c>
      <c r="T129" s="139">
        <f>S129*H129</f>
        <v>0</v>
      </c>
      <c r="U129" s="27"/>
      <c r="V129" s="27"/>
      <c r="W129" s="27"/>
      <c r="X129" s="27"/>
      <c r="Y129" s="27"/>
      <c r="Z129" s="27"/>
      <c r="AA129" s="27"/>
      <c r="AB129" s="27"/>
      <c r="AC129" s="27"/>
      <c r="AD129" s="27"/>
      <c r="AE129" s="27"/>
      <c r="AR129" s="140" t="s">
        <v>188</v>
      </c>
      <c r="AT129" s="140" t="s">
        <v>139</v>
      </c>
      <c r="AU129" s="140" t="s">
        <v>79</v>
      </c>
      <c r="AY129" s="15" t="s">
        <v>113</v>
      </c>
      <c r="BE129" s="141">
        <f>IF(N129="základní",J129,0)</f>
        <v>18450</v>
      </c>
      <c r="BF129" s="141">
        <f>IF(N129="snížená",J129,0)</f>
        <v>0</v>
      </c>
      <c r="BG129" s="141">
        <f>IF(N129="zákl. přenesená",J129,0)</f>
        <v>0</v>
      </c>
      <c r="BH129" s="141">
        <f>IF(N129="sníž. přenesená",J129,0)</f>
        <v>0</v>
      </c>
      <c r="BI129" s="141">
        <f>IF(N129="nulová",J129,0)</f>
        <v>0</v>
      </c>
      <c r="BJ129" s="15" t="s">
        <v>77</v>
      </c>
      <c r="BK129" s="141">
        <f>ROUND(I129*H129,2)</f>
        <v>18450</v>
      </c>
      <c r="BL129" s="15" t="s">
        <v>188</v>
      </c>
      <c r="BM129" s="140" t="s">
        <v>233</v>
      </c>
    </row>
    <row r="130" spans="1:65" s="2" customFormat="1" ht="126.75">
      <c r="A130" s="27"/>
      <c r="B130" s="28"/>
      <c r="C130" s="27"/>
      <c r="D130" s="150" t="s">
        <v>162</v>
      </c>
      <c r="E130" s="27"/>
      <c r="F130" s="151" t="s">
        <v>234</v>
      </c>
      <c r="G130" s="27"/>
      <c r="H130" s="27"/>
      <c r="I130" s="27"/>
      <c r="J130" s="27"/>
      <c r="K130" s="27"/>
      <c r="L130" s="28"/>
      <c r="M130" s="152"/>
      <c r="N130" s="153"/>
      <c r="O130" s="48"/>
      <c r="P130" s="48"/>
      <c r="Q130" s="48"/>
      <c r="R130" s="48"/>
      <c r="S130" s="48"/>
      <c r="T130" s="49"/>
      <c r="U130" s="27"/>
      <c r="V130" s="27"/>
      <c r="W130" s="27"/>
      <c r="X130" s="27"/>
      <c r="Y130" s="27"/>
      <c r="Z130" s="27"/>
      <c r="AA130" s="27"/>
      <c r="AB130" s="27"/>
      <c r="AC130" s="27"/>
      <c r="AD130" s="27"/>
      <c r="AE130" s="27"/>
      <c r="AT130" s="15" t="s">
        <v>162</v>
      </c>
      <c r="AU130" s="15" t="s">
        <v>79</v>
      </c>
    </row>
    <row r="131" spans="1:65" s="12" customFormat="1" ht="22.9" customHeight="1">
      <c r="B131" s="116"/>
      <c r="D131" s="117" t="s">
        <v>68</v>
      </c>
      <c r="E131" s="126" t="s">
        <v>235</v>
      </c>
      <c r="F131" s="126" t="s">
        <v>236</v>
      </c>
      <c r="J131" s="127">
        <f>BK131</f>
        <v>101678</v>
      </c>
      <c r="L131" s="116"/>
      <c r="M131" s="120"/>
      <c r="N131" s="121"/>
      <c r="O131" s="121"/>
      <c r="P131" s="122">
        <f>SUM(P132:P152)</f>
        <v>11.6632</v>
      </c>
      <c r="Q131" s="121"/>
      <c r="R131" s="122">
        <f>SUM(R132:R152)</f>
        <v>4.8149999999999998E-2</v>
      </c>
      <c r="S131" s="121"/>
      <c r="T131" s="123">
        <f>SUM(T132:T152)</f>
        <v>0</v>
      </c>
      <c r="AR131" s="117" t="s">
        <v>79</v>
      </c>
      <c r="AT131" s="124" t="s">
        <v>68</v>
      </c>
      <c r="AU131" s="124" t="s">
        <v>77</v>
      </c>
      <c r="AY131" s="117" t="s">
        <v>113</v>
      </c>
      <c r="BK131" s="125">
        <f>SUM(BK132:BK152)</f>
        <v>101678</v>
      </c>
    </row>
    <row r="132" spans="1:65" s="2" customFormat="1" ht="16.5" customHeight="1">
      <c r="A132" s="27"/>
      <c r="B132" s="128"/>
      <c r="C132" s="129" t="s">
        <v>237</v>
      </c>
      <c r="D132" s="129" t="s">
        <v>117</v>
      </c>
      <c r="E132" s="130" t="s">
        <v>238</v>
      </c>
      <c r="F132" s="131" t="s">
        <v>239</v>
      </c>
      <c r="G132" s="132" t="s">
        <v>132</v>
      </c>
      <c r="H132" s="133">
        <v>1</v>
      </c>
      <c r="I132" s="134">
        <v>47750</v>
      </c>
      <c r="J132" s="134">
        <f>ROUND(I132*H132,2)</f>
        <v>47750</v>
      </c>
      <c r="K132" s="131" t="s">
        <v>3</v>
      </c>
      <c r="L132" s="135"/>
      <c r="M132" s="136" t="s">
        <v>3</v>
      </c>
      <c r="N132" s="137" t="s">
        <v>40</v>
      </c>
      <c r="O132" s="138">
        <v>0</v>
      </c>
      <c r="P132" s="138">
        <f>O132*H132</f>
        <v>0</v>
      </c>
      <c r="Q132" s="138">
        <v>0</v>
      </c>
      <c r="R132" s="138">
        <f>Q132*H132</f>
        <v>0</v>
      </c>
      <c r="S132" s="138">
        <v>0</v>
      </c>
      <c r="T132" s="139">
        <f>S132*H132</f>
        <v>0</v>
      </c>
      <c r="U132" s="27"/>
      <c r="V132" s="27"/>
      <c r="W132" s="27"/>
      <c r="X132" s="27"/>
      <c r="Y132" s="27"/>
      <c r="Z132" s="27"/>
      <c r="AA132" s="27"/>
      <c r="AB132" s="27"/>
      <c r="AC132" s="27"/>
      <c r="AD132" s="27"/>
      <c r="AE132" s="27"/>
      <c r="AR132" s="140" t="s">
        <v>197</v>
      </c>
      <c r="AT132" s="140" t="s">
        <v>117</v>
      </c>
      <c r="AU132" s="140" t="s">
        <v>79</v>
      </c>
      <c r="AY132" s="15" t="s">
        <v>113</v>
      </c>
      <c r="BE132" s="141">
        <f>IF(N132="základní",J132,0)</f>
        <v>47750</v>
      </c>
      <c r="BF132" s="141">
        <f>IF(N132="snížená",J132,0)</f>
        <v>0</v>
      </c>
      <c r="BG132" s="141">
        <f>IF(N132="zákl. přenesená",J132,0)</f>
        <v>0</v>
      </c>
      <c r="BH132" s="141">
        <f>IF(N132="sníž. přenesená",J132,0)</f>
        <v>0</v>
      </c>
      <c r="BI132" s="141">
        <f>IF(N132="nulová",J132,0)</f>
        <v>0</v>
      </c>
      <c r="BJ132" s="15" t="s">
        <v>77</v>
      </c>
      <c r="BK132" s="141">
        <f>ROUND(I132*H132,2)</f>
        <v>47750</v>
      </c>
      <c r="BL132" s="15" t="s">
        <v>188</v>
      </c>
      <c r="BM132" s="140" t="s">
        <v>240</v>
      </c>
    </row>
    <row r="133" spans="1:65" s="2" customFormat="1" ht="16.5" customHeight="1">
      <c r="A133" s="27"/>
      <c r="B133" s="128"/>
      <c r="C133" s="129" t="s">
        <v>241</v>
      </c>
      <c r="D133" s="129" t="s">
        <v>117</v>
      </c>
      <c r="E133" s="130" t="s">
        <v>242</v>
      </c>
      <c r="F133" s="131" t="s">
        <v>243</v>
      </c>
      <c r="G133" s="132" t="s">
        <v>244</v>
      </c>
      <c r="H133" s="133">
        <v>4</v>
      </c>
      <c r="I133" s="134">
        <v>2950</v>
      </c>
      <c r="J133" s="134">
        <f>ROUND(I133*H133,2)</f>
        <v>11800</v>
      </c>
      <c r="K133" s="131" t="s">
        <v>3</v>
      </c>
      <c r="L133" s="135"/>
      <c r="M133" s="136" t="s">
        <v>3</v>
      </c>
      <c r="N133" s="137" t="s">
        <v>40</v>
      </c>
      <c r="O133" s="138">
        <v>0</v>
      </c>
      <c r="P133" s="138">
        <f>O133*H133</f>
        <v>0</v>
      </c>
      <c r="Q133" s="138">
        <v>0</v>
      </c>
      <c r="R133" s="138">
        <f>Q133*H133</f>
        <v>0</v>
      </c>
      <c r="S133" s="138">
        <v>0</v>
      </c>
      <c r="T133" s="139">
        <f>S133*H133</f>
        <v>0</v>
      </c>
      <c r="U133" s="27"/>
      <c r="V133" s="27"/>
      <c r="W133" s="27"/>
      <c r="X133" s="27"/>
      <c r="Y133" s="27"/>
      <c r="Z133" s="27"/>
      <c r="AA133" s="27"/>
      <c r="AB133" s="27"/>
      <c r="AC133" s="27"/>
      <c r="AD133" s="27"/>
      <c r="AE133" s="27"/>
      <c r="AR133" s="140" t="s">
        <v>197</v>
      </c>
      <c r="AT133" s="140" t="s">
        <v>117</v>
      </c>
      <c r="AU133" s="140" t="s">
        <v>79</v>
      </c>
      <c r="AY133" s="15" t="s">
        <v>113</v>
      </c>
      <c r="BE133" s="141">
        <f>IF(N133="základní",J133,0)</f>
        <v>11800</v>
      </c>
      <c r="BF133" s="141">
        <f>IF(N133="snížená",J133,0)</f>
        <v>0</v>
      </c>
      <c r="BG133" s="141">
        <f>IF(N133="zákl. přenesená",J133,0)</f>
        <v>0</v>
      </c>
      <c r="BH133" s="141">
        <f>IF(N133="sníž. přenesená",J133,0)</f>
        <v>0</v>
      </c>
      <c r="BI133" s="141">
        <f>IF(N133="nulová",J133,0)</f>
        <v>0</v>
      </c>
      <c r="BJ133" s="15" t="s">
        <v>77</v>
      </c>
      <c r="BK133" s="141">
        <f>ROUND(I133*H133,2)</f>
        <v>11800</v>
      </c>
      <c r="BL133" s="15" t="s">
        <v>188</v>
      </c>
      <c r="BM133" s="140" t="s">
        <v>245</v>
      </c>
    </row>
    <row r="134" spans="1:65" s="2" customFormat="1" ht="16.5" customHeight="1">
      <c r="A134" s="27"/>
      <c r="B134" s="128"/>
      <c r="C134" s="129" t="s">
        <v>246</v>
      </c>
      <c r="D134" s="129" t="s">
        <v>117</v>
      </c>
      <c r="E134" s="130" t="s">
        <v>247</v>
      </c>
      <c r="F134" s="131" t="s">
        <v>248</v>
      </c>
      <c r="G134" s="132" t="s">
        <v>132</v>
      </c>
      <c r="H134" s="133">
        <v>1</v>
      </c>
      <c r="I134" s="134">
        <v>6940</v>
      </c>
      <c r="J134" s="134">
        <f>ROUND(I134*H134,2)</f>
        <v>6940</v>
      </c>
      <c r="K134" s="131" t="s">
        <v>3</v>
      </c>
      <c r="L134" s="135"/>
      <c r="M134" s="136" t="s">
        <v>3</v>
      </c>
      <c r="N134" s="137" t="s">
        <v>40</v>
      </c>
      <c r="O134" s="138">
        <v>0</v>
      </c>
      <c r="P134" s="138">
        <f>O134*H134</f>
        <v>0</v>
      </c>
      <c r="Q134" s="138">
        <v>3.5000000000000003E-2</v>
      </c>
      <c r="R134" s="138">
        <f>Q134*H134</f>
        <v>3.5000000000000003E-2</v>
      </c>
      <c r="S134" s="138">
        <v>0</v>
      </c>
      <c r="T134" s="139">
        <f>S134*H134</f>
        <v>0</v>
      </c>
      <c r="U134" s="27"/>
      <c r="V134" s="27"/>
      <c r="W134" s="27"/>
      <c r="X134" s="27"/>
      <c r="Y134" s="27"/>
      <c r="Z134" s="27"/>
      <c r="AA134" s="27"/>
      <c r="AB134" s="27"/>
      <c r="AC134" s="27"/>
      <c r="AD134" s="27"/>
      <c r="AE134" s="27"/>
      <c r="AR134" s="140" t="s">
        <v>197</v>
      </c>
      <c r="AT134" s="140" t="s">
        <v>117</v>
      </c>
      <c r="AU134" s="140" t="s">
        <v>79</v>
      </c>
      <c r="AY134" s="15" t="s">
        <v>113</v>
      </c>
      <c r="BE134" s="141">
        <f>IF(N134="základní",J134,0)</f>
        <v>6940</v>
      </c>
      <c r="BF134" s="141">
        <f>IF(N134="snížená",J134,0)</f>
        <v>0</v>
      </c>
      <c r="BG134" s="141">
        <f>IF(N134="zákl. přenesená",J134,0)</f>
        <v>0</v>
      </c>
      <c r="BH134" s="141">
        <f>IF(N134="sníž. přenesená",J134,0)</f>
        <v>0</v>
      </c>
      <c r="BI134" s="141">
        <f>IF(N134="nulová",J134,0)</f>
        <v>0</v>
      </c>
      <c r="BJ134" s="15" t="s">
        <v>77</v>
      </c>
      <c r="BK134" s="141">
        <f>ROUND(I134*H134,2)</f>
        <v>6940</v>
      </c>
      <c r="BL134" s="15" t="s">
        <v>188</v>
      </c>
      <c r="BM134" s="140" t="s">
        <v>249</v>
      </c>
    </row>
    <row r="135" spans="1:65" s="2" customFormat="1" ht="24" customHeight="1">
      <c r="A135" s="27"/>
      <c r="B135" s="128"/>
      <c r="C135" s="142" t="s">
        <v>250</v>
      </c>
      <c r="D135" s="142" t="s">
        <v>139</v>
      </c>
      <c r="E135" s="143" t="s">
        <v>251</v>
      </c>
      <c r="F135" s="144" t="s">
        <v>252</v>
      </c>
      <c r="G135" s="145" t="s">
        <v>206</v>
      </c>
      <c r="H135" s="146">
        <v>1</v>
      </c>
      <c r="I135" s="147">
        <v>3360</v>
      </c>
      <c r="J135" s="147">
        <f>ROUND(I135*H135,2)</f>
        <v>3360</v>
      </c>
      <c r="K135" s="144" t="s">
        <v>121</v>
      </c>
      <c r="L135" s="28"/>
      <c r="M135" s="148" t="s">
        <v>3</v>
      </c>
      <c r="N135" s="149" t="s">
        <v>40</v>
      </c>
      <c r="O135" s="138">
        <v>6.2359999999999998</v>
      </c>
      <c r="P135" s="138">
        <f>O135*H135</f>
        <v>6.2359999999999998</v>
      </c>
      <c r="Q135" s="138">
        <v>2.5500000000000002E-3</v>
      </c>
      <c r="R135" s="138">
        <f>Q135*H135</f>
        <v>2.5500000000000002E-3</v>
      </c>
      <c r="S135" s="138">
        <v>0</v>
      </c>
      <c r="T135" s="139">
        <f>S135*H135</f>
        <v>0</v>
      </c>
      <c r="U135" s="27"/>
      <c r="V135" s="27"/>
      <c r="W135" s="27"/>
      <c r="X135" s="27"/>
      <c r="Y135" s="27"/>
      <c r="Z135" s="27"/>
      <c r="AA135" s="27"/>
      <c r="AB135" s="27"/>
      <c r="AC135" s="27"/>
      <c r="AD135" s="27"/>
      <c r="AE135" s="27"/>
      <c r="AR135" s="140" t="s">
        <v>188</v>
      </c>
      <c r="AT135" s="140" t="s">
        <v>139</v>
      </c>
      <c r="AU135" s="140" t="s">
        <v>79</v>
      </c>
      <c r="AY135" s="15" t="s">
        <v>113</v>
      </c>
      <c r="BE135" s="141">
        <f>IF(N135="základní",J135,0)</f>
        <v>3360</v>
      </c>
      <c r="BF135" s="141">
        <f>IF(N135="snížená",J135,0)</f>
        <v>0</v>
      </c>
      <c r="BG135" s="141">
        <f>IF(N135="zákl. přenesená",J135,0)</f>
        <v>0</v>
      </c>
      <c r="BH135" s="141">
        <f>IF(N135="sníž. přenesená",J135,0)</f>
        <v>0</v>
      </c>
      <c r="BI135" s="141">
        <f>IF(N135="nulová",J135,0)</f>
        <v>0</v>
      </c>
      <c r="BJ135" s="15" t="s">
        <v>77</v>
      </c>
      <c r="BK135" s="141">
        <f>ROUND(I135*H135,2)</f>
        <v>3360</v>
      </c>
      <c r="BL135" s="15" t="s">
        <v>188</v>
      </c>
      <c r="BM135" s="140" t="s">
        <v>253</v>
      </c>
    </row>
    <row r="136" spans="1:65" s="2" customFormat="1" ht="107.25">
      <c r="A136" s="27"/>
      <c r="B136" s="28"/>
      <c r="C136" s="27"/>
      <c r="D136" s="150" t="s">
        <v>162</v>
      </c>
      <c r="E136" s="27"/>
      <c r="F136" s="151" t="s">
        <v>254</v>
      </c>
      <c r="G136" s="27"/>
      <c r="H136" s="27"/>
      <c r="I136" s="27"/>
      <c r="J136" s="27"/>
      <c r="K136" s="27"/>
      <c r="L136" s="28"/>
      <c r="M136" s="152"/>
      <c r="N136" s="153"/>
      <c r="O136" s="48"/>
      <c r="P136" s="48"/>
      <c r="Q136" s="48"/>
      <c r="R136" s="48"/>
      <c r="S136" s="48"/>
      <c r="T136" s="49"/>
      <c r="U136" s="27"/>
      <c r="V136" s="27"/>
      <c r="W136" s="27"/>
      <c r="X136" s="27"/>
      <c r="Y136" s="27"/>
      <c r="Z136" s="27"/>
      <c r="AA136" s="27"/>
      <c r="AB136" s="27"/>
      <c r="AC136" s="27"/>
      <c r="AD136" s="27"/>
      <c r="AE136" s="27"/>
      <c r="AT136" s="15" t="s">
        <v>162</v>
      </c>
      <c r="AU136" s="15" t="s">
        <v>79</v>
      </c>
    </row>
    <row r="137" spans="1:65" s="2" customFormat="1" ht="36" customHeight="1">
      <c r="A137" s="27"/>
      <c r="B137" s="128"/>
      <c r="C137" s="129" t="s">
        <v>255</v>
      </c>
      <c r="D137" s="129" t="s">
        <v>117</v>
      </c>
      <c r="E137" s="130" t="s">
        <v>256</v>
      </c>
      <c r="F137" s="131" t="s">
        <v>257</v>
      </c>
      <c r="G137" s="132" t="s">
        <v>132</v>
      </c>
      <c r="H137" s="133">
        <v>1</v>
      </c>
      <c r="I137" s="134">
        <v>4120</v>
      </c>
      <c r="J137" s="134">
        <f t="shared" ref="J137:J149" si="20">ROUND(I137*H137,2)</f>
        <v>4120</v>
      </c>
      <c r="K137" s="131" t="s">
        <v>3</v>
      </c>
      <c r="L137" s="135"/>
      <c r="M137" s="136" t="s">
        <v>3</v>
      </c>
      <c r="N137" s="137" t="s">
        <v>40</v>
      </c>
      <c r="O137" s="138">
        <v>0</v>
      </c>
      <c r="P137" s="138">
        <f t="shared" ref="P137:P149" si="21">O137*H137</f>
        <v>0</v>
      </c>
      <c r="Q137" s="138">
        <v>0</v>
      </c>
      <c r="R137" s="138">
        <f t="shared" ref="R137:R149" si="22">Q137*H137</f>
        <v>0</v>
      </c>
      <c r="S137" s="138">
        <v>0</v>
      </c>
      <c r="T137" s="139">
        <f t="shared" ref="T137:T149" si="23">S137*H137</f>
        <v>0</v>
      </c>
      <c r="U137" s="27"/>
      <c r="V137" s="27"/>
      <c r="W137" s="27"/>
      <c r="X137" s="27"/>
      <c r="Y137" s="27"/>
      <c r="Z137" s="27"/>
      <c r="AA137" s="27"/>
      <c r="AB137" s="27"/>
      <c r="AC137" s="27"/>
      <c r="AD137" s="27"/>
      <c r="AE137" s="27"/>
      <c r="AR137" s="140" t="s">
        <v>197</v>
      </c>
      <c r="AT137" s="140" t="s">
        <v>117</v>
      </c>
      <c r="AU137" s="140" t="s">
        <v>79</v>
      </c>
      <c r="AY137" s="15" t="s">
        <v>113</v>
      </c>
      <c r="BE137" s="141">
        <f t="shared" ref="BE137:BE149" si="24">IF(N137="základní",J137,0)</f>
        <v>4120</v>
      </c>
      <c r="BF137" s="141">
        <f t="shared" ref="BF137:BF149" si="25">IF(N137="snížená",J137,0)</f>
        <v>0</v>
      </c>
      <c r="BG137" s="141">
        <f t="shared" ref="BG137:BG149" si="26">IF(N137="zákl. přenesená",J137,0)</f>
        <v>0</v>
      </c>
      <c r="BH137" s="141">
        <f t="shared" ref="BH137:BH149" si="27">IF(N137="sníž. přenesená",J137,0)</f>
        <v>0</v>
      </c>
      <c r="BI137" s="141">
        <f t="shared" ref="BI137:BI149" si="28">IF(N137="nulová",J137,0)</f>
        <v>0</v>
      </c>
      <c r="BJ137" s="15" t="s">
        <v>77</v>
      </c>
      <c r="BK137" s="141">
        <f t="shared" ref="BK137:BK149" si="29">ROUND(I137*H137,2)</f>
        <v>4120</v>
      </c>
      <c r="BL137" s="15" t="s">
        <v>188</v>
      </c>
      <c r="BM137" s="140" t="s">
        <v>258</v>
      </c>
    </row>
    <row r="138" spans="1:65" s="2" customFormat="1" ht="16.5" customHeight="1">
      <c r="A138" s="27"/>
      <c r="B138" s="128"/>
      <c r="C138" s="129" t="s">
        <v>259</v>
      </c>
      <c r="D138" s="129" t="s">
        <v>117</v>
      </c>
      <c r="E138" s="130" t="s">
        <v>260</v>
      </c>
      <c r="F138" s="131" t="s">
        <v>261</v>
      </c>
      <c r="G138" s="132" t="s">
        <v>132</v>
      </c>
      <c r="H138" s="133">
        <v>1</v>
      </c>
      <c r="I138" s="134">
        <v>441</v>
      </c>
      <c r="J138" s="134">
        <f t="shared" si="20"/>
        <v>441</v>
      </c>
      <c r="K138" s="131" t="s">
        <v>3</v>
      </c>
      <c r="L138" s="135"/>
      <c r="M138" s="136" t="s">
        <v>3</v>
      </c>
      <c r="N138" s="137" t="s">
        <v>40</v>
      </c>
      <c r="O138" s="138">
        <v>0</v>
      </c>
      <c r="P138" s="138">
        <f t="shared" si="21"/>
        <v>0</v>
      </c>
      <c r="Q138" s="138">
        <v>0</v>
      </c>
      <c r="R138" s="138">
        <f t="shared" si="22"/>
        <v>0</v>
      </c>
      <c r="S138" s="138">
        <v>0</v>
      </c>
      <c r="T138" s="139">
        <f t="shared" si="23"/>
        <v>0</v>
      </c>
      <c r="U138" s="27"/>
      <c r="V138" s="27"/>
      <c r="W138" s="27"/>
      <c r="X138" s="27"/>
      <c r="Y138" s="27"/>
      <c r="Z138" s="27"/>
      <c r="AA138" s="27"/>
      <c r="AB138" s="27"/>
      <c r="AC138" s="27"/>
      <c r="AD138" s="27"/>
      <c r="AE138" s="27"/>
      <c r="AR138" s="140" t="s">
        <v>197</v>
      </c>
      <c r="AT138" s="140" t="s">
        <v>117</v>
      </c>
      <c r="AU138" s="140" t="s">
        <v>79</v>
      </c>
      <c r="AY138" s="15" t="s">
        <v>113</v>
      </c>
      <c r="BE138" s="141">
        <f t="shared" si="24"/>
        <v>441</v>
      </c>
      <c r="BF138" s="141">
        <f t="shared" si="25"/>
        <v>0</v>
      </c>
      <c r="BG138" s="141">
        <f t="shared" si="26"/>
        <v>0</v>
      </c>
      <c r="BH138" s="141">
        <f t="shared" si="27"/>
        <v>0</v>
      </c>
      <c r="BI138" s="141">
        <f t="shared" si="28"/>
        <v>0</v>
      </c>
      <c r="BJ138" s="15" t="s">
        <v>77</v>
      </c>
      <c r="BK138" s="141">
        <f t="shared" si="29"/>
        <v>441</v>
      </c>
      <c r="BL138" s="15" t="s">
        <v>188</v>
      </c>
      <c r="BM138" s="140" t="s">
        <v>262</v>
      </c>
    </row>
    <row r="139" spans="1:65" s="2" customFormat="1" ht="24" customHeight="1">
      <c r="A139" s="27"/>
      <c r="B139" s="128"/>
      <c r="C139" s="129" t="s">
        <v>263</v>
      </c>
      <c r="D139" s="129" t="s">
        <v>117</v>
      </c>
      <c r="E139" s="130" t="s">
        <v>264</v>
      </c>
      <c r="F139" s="131" t="s">
        <v>265</v>
      </c>
      <c r="G139" s="132" t="s">
        <v>132</v>
      </c>
      <c r="H139" s="133">
        <v>3</v>
      </c>
      <c r="I139" s="134">
        <v>484</v>
      </c>
      <c r="J139" s="134">
        <f t="shared" si="20"/>
        <v>1452</v>
      </c>
      <c r="K139" s="131" t="s">
        <v>3</v>
      </c>
      <c r="L139" s="135"/>
      <c r="M139" s="136" t="s">
        <v>3</v>
      </c>
      <c r="N139" s="137" t="s">
        <v>40</v>
      </c>
      <c r="O139" s="138">
        <v>0</v>
      </c>
      <c r="P139" s="138">
        <f t="shared" si="21"/>
        <v>0</v>
      </c>
      <c r="Q139" s="138">
        <v>0</v>
      </c>
      <c r="R139" s="138">
        <f t="shared" si="22"/>
        <v>0</v>
      </c>
      <c r="S139" s="138">
        <v>0</v>
      </c>
      <c r="T139" s="139">
        <f t="shared" si="23"/>
        <v>0</v>
      </c>
      <c r="U139" s="27"/>
      <c r="V139" s="27"/>
      <c r="W139" s="27"/>
      <c r="X139" s="27"/>
      <c r="Y139" s="27"/>
      <c r="Z139" s="27"/>
      <c r="AA139" s="27"/>
      <c r="AB139" s="27"/>
      <c r="AC139" s="27"/>
      <c r="AD139" s="27"/>
      <c r="AE139" s="27"/>
      <c r="AR139" s="140" t="s">
        <v>197</v>
      </c>
      <c r="AT139" s="140" t="s">
        <v>117</v>
      </c>
      <c r="AU139" s="140" t="s">
        <v>79</v>
      </c>
      <c r="AY139" s="15" t="s">
        <v>113</v>
      </c>
      <c r="BE139" s="141">
        <f t="shared" si="24"/>
        <v>1452</v>
      </c>
      <c r="BF139" s="141">
        <f t="shared" si="25"/>
        <v>0</v>
      </c>
      <c r="BG139" s="141">
        <f t="shared" si="26"/>
        <v>0</v>
      </c>
      <c r="BH139" s="141">
        <f t="shared" si="27"/>
        <v>0</v>
      </c>
      <c r="BI139" s="141">
        <f t="shared" si="28"/>
        <v>0</v>
      </c>
      <c r="BJ139" s="15" t="s">
        <v>77</v>
      </c>
      <c r="BK139" s="141">
        <f t="shared" si="29"/>
        <v>1452</v>
      </c>
      <c r="BL139" s="15" t="s">
        <v>188</v>
      </c>
      <c r="BM139" s="140" t="s">
        <v>266</v>
      </c>
    </row>
    <row r="140" spans="1:65" s="2" customFormat="1" ht="24" customHeight="1">
      <c r="A140" s="27"/>
      <c r="B140" s="128"/>
      <c r="C140" s="129" t="s">
        <v>267</v>
      </c>
      <c r="D140" s="129" t="s">
        <v>117</v>
      </c>
      <c r="E140" s="130" t="s">
        <v>268</v>
      </c>
      <c r="F140" s="131" t="s">
        <v>269</v>
      </c>
      <c r="G140" s="132" t="s">
        <v>132</v>
      </c>
      <c r="H140" s="133">
        <v>1</v>
      </c>
      <c r="I140" s="134">
        <v>1720</v>
      </c>
      <c r="J140" s="134">
        <f t="shared" si="20"/>
        <v>1720</v>
      </c>
      <c r="K140" s="131" t="s">
        <v>3</v>
      </c>
      <c r="L140" s="135"/>
      <c r="M140" s="136" t="s">
        <v>3</v>
      </c>
      <c r="N140" s="137" t="s">
        <v>40</v>
      </c>
      <c r="O140" s="138">
        <v>0</v>
      </c>
      <c r="P140" s="138">
        <f t="shared" si="21"/>
        <v>0</v>
      </c>
      <c r="Q140" s="138">
        <v>0</v>
      </c>
      <c r="R140" s="138">
        <f t="shared" si="22"/>
        <v>0</v>
      </c>
      <c r="S140" s="138">
        <v>0</v>
      </c>
      <c r="T140" s="139">
        <f t="shared" si="23"/>
        <v>0</v>
      </c>
      <c r="U140" s="27"/>
      <c r="V140" s="27"/>
      <c r="W140" s="27"/>
      <c r="X140" s="27"/>
      <c r="Y140" s="27"/>
      <c r="Z140" s="27"/>
      <c r="AA140" s="27"/>
      <c r="AB140" s="27"/>
      <c r="AC140" s="27"/>
      <c r="AD140" s="27"/>
      <c r="AE140" s="27"/>
      <c r="AR140" s="140" t="s">
        <v>197</v>
      </c>
      <c r="AT140" s="140" t="s">
        <v>117</v>
      </c>
      <c r="AU140" s="140" t="s">
        <v>79</v>
      </c>
      <c r="AY140" s="15" t="s">
        <v>113</v>
      </c>
      <c r="BE140" s="141">
        <f t="shared" si="24"/>
        <v>1720</v>
      </c>
      <c r="BF140" s="141">
        <f t="shared" si="25"/>
        <v>0</v>
      </c>
      <c r="BG140" s="141">
        <f t="shared" si="26"/>
        <v>0</v>
      </c>
      <c r="BH140" s="141">
        <f t="shared" si="27"/>
        <v>0</v>
      </c>
      <c r="BI140" s="141">
        <f t="shared" si="28"/>
        <v>0</v>
      </c>
      <c r="BJ140" s="15" t="s">
        <v>77</v>
      </c>
      <c r="BK140" s="141">
        <f t="shared" si="29"/>
        <v>1720</v>
      </c>
      <c r="BL140" s="15" t="s">
        <v>188</v>
      </c>
      <c r="BM140" s="140" t="s">
        <v>270</v>
      </c>
    </row>
    <row r="141" spans="1:65" s="2" customFormat="1" ht="16.5" customHeight="1">
      <c r="A141" s="27"/>
      <c r="B141" s="128"/>
      <c r="C141" s="129" t="s">
        <v>271</v>
      </c>
      <c r="D141" s="129" t="s">
        <v>117</v>
      </c>
      <c r="E141" s="130" t="s">
        <v>272</v>
      </c>
      <c r="F141" s="131" t="s">
        <v>273</v>
      </c>
      <c r="G141" s="132" t="s">
        <v>132</v>
      </c>
      <c r="H141" s="133">
        <v>1</v>
      </c>
      <c r="I141" s="134">
        <v>950</v>
      </c>
      <c r="J141" s="134">
        <f t="shared" si="20"/>
        <v>950</v>
      </c>
      <c r="K141" s="131" t="s">
        <v>3</v>
      </c>
      <c r="L141" s="135"/>
      <c r="M141" s="136" t="s">
        <v>3</v>
      </c>
      <c r="N141" s="137" t="s">
        <v>40</v>
      </c>
      <c r="O141" s="138">
        <v>0</v>
      </c>
      <c r="P141" s="138">
        <f t="shared" si="21"/>
        <v>0</v>
      </c>
      <c r="Q141" s="138">
        <v>0</v>
      </c>
      <c r="R141" s="138">
        <f t="shared" si="22"/>
        <v>0</v>
      </c>
      <c r="S141" s="138">
        <v>0</v>
      </c>
      <c r="T141" s="139">
        <f t="shared" si="23"/>
        <v>0</v>
      </c>
      <c r="U141" s="27"/>
      <c r="V141" s="27"/>
      <c r="W141" s="27"/>
      <c r="X141" s="27"/>
      <c r="Y141" s="27"/>
      <c r="Z141" s="27"/>
      <c r="AA141" s="27"/>
      <c r="AB141" s="27"/>
      <c r="AC141" s="27"/>
      <c r="AD141" s="27"/>
      <c r="AE141" s="27"/>
      <c r="AR141" s="140" t="s">
        <v>197</v>
      </c>
      <c r="AT141" s="140" t="s">
        <v>117</v>
      </c>
      <c r="AU141" s="140" t="s">
        <v>79</v>
      </c>
      <c r="AY141" s="15" t="s">
        <v>113</v>
      </c>
      <c r="BE141" s="141">
        <f t="shared" si="24"/>
        <v>950</v>
      </c>
      <c r="BF141" s="141">
        <f t="shared" si="25"/>
        <v>0</v>
      </c>
      <c r="BG141" s="141">
        <f t="shared" si="26"/>
        <v>0</v>
      </c>
      <c r="BH141" s="141">
        <f t="shared" si="27"/>
        <v>0</v>
      </c>
      <c r="BI141" s="141">
        <f t="shared" si="28"/>
        <v>0</v>
      </c>
      <c r="BJ141" s="15" t="s">
        <v>77</v>
      </c>
      <c r="BK141" s="141">
        <f t="shared" si="29"/>
        <v>950</v>
      </c>
      <c r="BL141" s="15" t="s">
        <v>188</v>
      </c>
      <c r="BM141" s="140" t="s">
        <v>274</v>
      </c>
    </row>
    <row r="142" spans="1:65" s="2" customFormat="1" ht="16.5" customHeight="1">
      <c r="A142" s="27"/>
      <c r="B142" s="128"/>
      <c r="C142" s="129" t="s">
        <v>275</v>
      </c>
      <c r="D142" s="129" t="s">
        <v>117</v>
      </c>
      <c r="E142" s="130" t="s">
        <v>276</v>
      </c>
      <c r="F142" s="131" t="s">
        <v>277</v>
      </c>
      <c r="G142" s="132" t="s">
        <v>132</v>
      </c>
      <c r="H142" s="133">
        <v>1</v>
      </c>
      <c r="I142" s="134">
        <v>860</v>
      </c>
      <c r="J142" s="134">
        <f t="shared" si="20"/>
        <v>860</v>
      </c>
      <c r="K142" s="131" t="s">
        <v>3</v>
      </c>
      <c r="L142" s="135"/>
      <c r="M142" s="136" t="s">
        <v>3</v>
      </c>
      <c r="N142" s="137" t="s">
        <v>40</v>
      </c>
      <c r="O142" s="138">
        <v>0</v>
      </c>
      <c r="P142" s="138">
        <f t="shared" si="21"/>
        <v>0</v>
      </c>
      <c r="Q142" s="138">
        <v>0</v>
      </c>
      <c r="R142" s="138">
        <f t="shared" si="22"/>
        <v>0</v>
      </c>
      <c r="S142" s="138">
        <v>0</v>
      </c>
      <c r="T142" s="139">
        <f t="shared" si="23"/>
        <v>0</v>
      </c>
      <c r="U142" s="27"/>
      <c r="V142" s="27"/>
      <c r="W142" s="27"/>
      <c r="X142" s="27"/>
      <c r="Y142" s="27"/>
      <c r="Z142" s="27"/>
      <c r="AA142" s="27"/>
      <c r="AB142" s="27"/>
      <c r="AC142" s="27"/>
      <c r="AD142" s="27"/>
      <c r="AE142" s="27"/>
      <c r="AR142" s="140" t="s">
        <v>197</v>
      </c>
      <c r="AT142" s="140" t="s">
        <v>117</v>
      </c>
      <c r="AU142" s="140" t="s">
        <v>79</v>
      </c>
      <c r="AY142" s="15" t="s">
        <v>113</v>
      </c>
      <c r="BE142" s="141">
        <f t="shared" si="24"/>
        <v>860</v>
      </c>
      <c r="BF142" s="141">
        <f t="shared" si="25"/>
        <v>0</v>
      </c>
      <c r="BG142" s="141">
        <f t="shared" si="26"/>
        <v>0</v>
      </c>
      <c r="BH142" s="141">
        <f t="shared" si="27"/>
        <v>0</v>
      </c>
      <c r="BI142" s="141">
        <f t="shared" si="28"/>
        <v>0</v>
      </c>
      <c r="BJ142" s="15" t="s">
        <v>77</v>
      </c>
      <c r="BK142" s="141">
        <f t="shared" si="29"/>
        <v>860</v>
      </c>
      <c r="BL142" s="15" t="s">
        <v>188</v>
      </c>
      <c r="BM142" s="140" t="s">
        <v>278</v>
      </c>
    </row>
    <row r="143" spans="1:65" s="2" customFormat="1" ht="16.5" customHeight="1">
      <c r="A143" s="27"/>
      <c r="B143" s="128"/>
      <c r="C143" s="129" t="s">
        <v>279</v>
      </c>
      <c r="D143" s="129" t="s">
        <v>117</v>
      </c>
      <c r="E143" s="130" t="s">
        <v>280</v>
      </c>
      <c r="F143" s="131" t="s">
        <v>281</v>
      </c>
      <c r="G143" s="132" t="s">
        <v>132</v>
      </c>
      <c r="H143" s="133">
        <v>7</v>
      </c>
      <c r="I143" s="134">
        <v>715</v>
      </c>
      <c r="J143" s="134">
        <f t="shared" si="20"/>
        <v>5005</v>
      </c>
      <c r="K143" s="131" t="s">
        <v>3</v>
      </c>
      <c r="L143" s="135"/>
      <c r="M143" s="136" t="s">
        <v>3</v>
      </c>
      <c r="N143" s="137" t="s">
        <v>40</v>
      </c>
      <c r="O143" s="138">
        <v>0</v>
      </c>
      <c r="P143" s="138">
        <f t="shared" si="21"/>
        <v>0</v>
      </c>
      <c r="Q143" s="138">
        <v>0</v>
      </c>
      <c r="R143" s="138">
        <f t="shared" si="22"/>
        <v>0</v>
      </c>
      <c r="S143" s="138">
        <v>0</v>
      </c>
      <c r="T143" s="139">
        <f t="shared" si="23"/>
        <v>0</v>
      </c>
      <c r="U143" s="27"/>
      <c r="V143" s="27"/>
      <c r="W143" s="27"/>
      <c r="X143" s="27"/>
      <c r="Y143" s="27"/>
      <c r="Z143" s="27"/>
      <c r="AA143" s="27"/>
      <c r="AB143" s="27"/>
      <c r="AC143" s="27"/>
      <c r="AD143" s="27"/>
      <c r="AE143" s="27"/>
      <c r="AR143" s="140" t="s">
        <v>197</v>
      </c>
      <c r="AT143" s="140" t="s">
        <v>117</v>
      </c>
      <c r="AU143" s="140" t="s">
        <v>79</v>
      </c>
      <c r="AY143" s="15" t="s">
        <v>113</v>
      </c>
      <c r="BE143" s="141">
        <f t="shared" si="24"/>
        <v>5005</v>
      </c>
      <c r="BF143" s="141">
        <f t="shared" si="25"/>
        <v>0</v>
      </c>
      <c r="BG143" s="141">
        <f t="shared" si="26"/>
        <v>0</v>
      </c>
      <c r="BH143" s="141">
        <f t="shared" si="27"/>
        <v>0</v>
      </c>
      <c r="BI143" s="141">
        <f t="shared" si="28"/>
        <v>0</v>
      </c>
      <c r="BJ143" s="15" t="s">
        <v>77</v>
      </c>
      <c r="BK143" s="141">
        <f t="shared" si="29"/>
        <v>5005</v>
      </c>
      <c r="BL143" s="15" t="s">
        <v>188</v>
      </c>
      <c r="BM143" s="140" t="s">
        <v>282</v>
      </c>
    </row>
    <row r="144" spans="1:65" s="2" customFormat="1" ht="16.5" customHeight="1">
      <c r="A144" s="27"/>
      <c r="B144" s="128"/>
      <c r="C144" s="129" t="s">
        <v>283</v>
      </c>
      <c r="D144" s="129" t="s">
        <v>117</v>
      </c>
      <c r="E144" s="130" t="s">
        <v>284</v>
      </c>
      <c r="F144" s="131" t="s">
        <v>285</v>
      </c>
      <c r="G144" s="132" t="s">
        <v>132</v>
      </c>
      <c r="H144" s="133">
        <v>1</v>
      </c>
      <c r="I144" s="134">
        <v>450</v>
      </c>
      <c r="J144" s="134">
        <f t="shared" si="20"/>
        <v>450</v>
      </c>
      <c r="K144" s="131" t="s">
        <v>3</v>
      </c>
      <c r="L144" s="135"/>
      <c r="M144" s="136" t="s">
        <v>3</v>
      </c>
      <c r="N144" s="137" t="s">
        <v>40</v>
      </c>
      <c r="O144" s="138">
        <v>0</v>
      </c>
      <c r="P144" s="138">
        <f t="shared" si="21"/>
        <v>0</v>
      </c>
      <c r="Q144" s="138">
        <v>0</v>
      </c>
      <c r="R144" s="138">
        <f t="shared" si="22"/>
        <v>0</v>
      </c>
      <c r="S144" s="138">
        <v>0</v>
      </c>
      <c r="T144" s="139">
        <f t="shared" si="23"/>
        <v>0</v>
      </c>
      <c r="U144" s="27"/>
      <c r="V144" s="27"/>
      <c r="W144" s="27"/>
      <c r="X144" s="27"/>
      <c r="Y144" s="27"/>
      <c r="Z144" s="27"/>
      <c r="AA144" s="27"/>
      <c r="AB144" s="27"/>
      <c r="AC144" s="27"/>
      <c r="AD144" s="27"/>
      <c r="AE144" s="27"/>
      <c r="AR144" s="140" t="s">
        <v>197</v>
      </c>
      <c r="AT144" s="140" t="s">
        <v>117</v>
      </c>
      <c r="AU144" s="140" t="s">
        <v>79</v>
      </c>
      <c r="AY144" s="15" t="s">
        <v>113</v>
      </c>
      <c r="BE144" s="141">
        <f t="shared" si="24"/>
        <v>450</v>
      </c>
      <c r="BF144" s="141">
        <f t="shared" si="25"/>
        <v>0</v>
      </c>
      <c r="BG144" s="141">
        <f t="shared" si="26"/>
        <v>0</v>
      </c>
      <c r="BH144" s="141">
        <f t="shared" si="27"/>
        <v>0</v>
      </c>
      <c r="BI144" s="141">
        <f t="shared" si="28"/>
        <v>0</v>
      </c>
      <c r="BJ144" s="15" t="s">
        <v>77</v>
      </c>
      <c r="BK144" s="141">
        <f t="shared" si="29"/>
        <v>450</v>
      </c>
      <c r="BL144" s="15" t="s">
        <v>188</v>
      </c>
      <c r="BM144" s="140" t="s">
        <v>286</v>
      </c>
    </row>
    <row r="145" spans="1:65" s="2" customFormat="1" ht="16.5" customHeight="1">
      <c r="A145" s="27"/>
      <c r="B145" s="128"/>
      <c r="C145" s="142" t="s">
        <v>287</v>
      </c>
      <c r="D145" s="142" t="s">
        <v>139</v>
      </c>
      <c r="E145" s="143" t="s">
        <v>288</v>
      </c>
      <c r="F145" s="144" t="s">
        <v>289</v>
      </c>
      <c r="G145" s="145" t="s">
        <v>290</v>
      </c>
      <c r="H145" s="146">
        <v>30</v>
      </c>
      <c r="I145" s="147">
        <v>264</v>
      </c>
      <c r="J145" s="147">
        <f t="shared" si="20"/>
        <v>7920</v>
      </c>
      <c r="K145" s="144" t="s">
        <v>3</v>
      </c>
      <c r="L145" s="28"/>
      <c r="M145" s="148" t="s">
        <v>3</v>
      </c>
      <c r="N145" s="149" t="s">
        <v>40</v>
      </c>
      <c r="O145" s="138">
        <v>0</v>
      </c>
      <c r="P145" s="138">
        <f t="shared" si="21"/>
        <v>0</v>
      </c>
      <c r="Q145" s="138">
        <v>0</v>
      </c>
      <c r="R145" s="138">
        <f t="shared" si="22"/>
        <v>0</v>
      </c>
      <c r="S145" s="138">
        <v>0</v>
      </c>
      <c r="T145" s="139">
        <f t="shared" si="23"/>
        <v>0</v>
      </c>
      <c r="U145" s="27"/>
      <c r="V145" s="27"/>
      <c r="W145" s="27"/>
      <c r="X145" s="27"/>
      <c r="Y145" s="27"/>
      <c r="Z145" s="27"/>
      <c r="AA145" s="27"/>
      <c r="AB145" s="27"/>
      <c r="AC145" s="27"/>
      <c r="AD145" s="27"/>
      <c r="AE145" s="27"/>
      <c r="AR145" s="140" t="s">
        <v>188</v>
      </c>
      <c r="AT145" s="140" t="s">
        <v>139</v>
      </c>
      <c r="AU145" s="140" t="s">
        <v>79</v>
      </c>
      <c r="AY145" s="15" t="s">
        <v>113</v>
      </c>
      <c r="BE145" s="141">
        <f t="shared" si="24"/>
        <v>7920</v>
      </c>
      <c r="BF145" s="141">
        <f t="shared" si="25"/>
        <v>0</v>
      </c>
      <c r="BG145" s="141">
        <f t="shared" si="26"/>
        <v>0</v>
      </c>
      <c r="BH145" s="141">
        <f t="shared" si="27"/>
        <v>0</v>
      </c>
      <c r="BI145" s="141">
        <f t="shared" si="28"/>
        <v>0</v>
      </c>
      <c r="BJ145" s="15" t="s">
        <v>77</v>
      </c>
      <c r="BK145" s="141">
        <f t="shared" si="29"/>
        <v>7920</v>
      </c>
      <c r="BL145" s="15" t="s">
        <v>188</v>
      </c>
      <c r="BM145" s="140" t="s">
        <v>291</v>
      </c>
    </row>
    <row r="146" spans="1:65" s="2" customFormat="1" ht="16.5" customHeight="1">
      <c r="A146" s="27"/>
      <c r="B146" s="128"/>
      <c r="C146" s="142" t="s">
        <v>292</v>
      </c>
      <c r="D146" s="142" t="s">
        <v>139</v>
      </c>
      <c r="E146" s="143" t="s">
        <v>293</v>
      </c>
      <c r="F146" s="144" t="s">
        <v>294</v>
      </c>
      <c r="G146" s="145" t="s">
        <v>206</v>
      </c>
      <c r="H146" s="146">
        <v>1</v>
      </c>
      <c r="I146" s="147">
        <v>3650</v>
      </c>
      <c r="J146" s="147">
        <f t="shared" si="20"/>
        <v>3650</v>
      </c>
      <c r="K146" s="144" t="s">
        <v>3</v>
      </c>
      <c r="L146" s="28"/>
      <c r="M146" s="148" t="s">
        <v>3</v>
      </c>
      <c r="N146" s="149" t="s">
        <v>40</v>
      </c>
      <c r="O146" s="138">
        <v>0</v>
      </c>
      <c r="P146" s="138">
        <f t="shared" si="21"/>
        <v>0</v>
      </c>
      <c r="Q146" s="138">
        <v>0</v>
      </c>
      <c r="R146" s="138">
        <f t="shared" si="22"/>
        <v>0</v>
      </c>
      <c r="S146" s="138">
        <v>0</v>
      </c>
      <c r="T146" s="139">
        <f t="shared" si="23"/>
        <v>0</v>
      </c>
      <c r="U146" s="27"/>
      <c r="V146" s="27"/>
      <c r="W146" s="27"/>
      <c r="X146" s="27"/>
      <c r="Y146" s="27"/>
      <c r="Z146" s="27"/>
      <c r="AA146" s="27"/>
      <c r="AB146" s="27"/>
      <c r="AC146" s="27"/>
      <c r="AD146" s="27"/>
      <c r="AE146" s="27"/>
      <c r="AR146" s="140" t="s">
        <v>188</v>
      </c>
      <c r="AT146" s="140" t="s">
        <v>139</v>
      </c>
      <c r="AU146" s="140" t="s">
        <v>79</v>
      </c>
      <c r="AY146" s="15" t="s">
        <v>113</v>
      </c>
      <c r="BE146" s="141">
        <f t="shared" si="24"/>
        <v>3650</v>
      </c>
      <c r="BF146" s="141">
        <f t="shared" si="25"/>
        <v>0</v>
      </c>
      <c r="BG146" s="141">
        <f t="shared" si="26"/>
        <v>0</v>
      </c>
      <c r="BH146" s="141">
        <f t="shared" si="27"/>
        <v>0</v>
      </c>
      <c r="BI146" s="141">
        <f t="shared" si="28"/>
        <v>0</v>
      </c>
      <c r="BJ146" s="15" t="s">
        <v>77</v>
      </c>
      <c r="BK146" s="141">
        <f t="shared" si="29"/>
        <v>3650</v>
      </c>
      <c r="BL146" s="15" t="s">
        <v>188</v>
      </c>
      <c r="BM146" s="140" t="s">
        <v>295</v>
      </c>
    </row>
    <row r="147" spans="1:65" s="2" customFormat="1" ht="16.5" customHeight="1">
      <c r="A147" s="27"/>
      <c r="B147" s="128"/>
      <c r="C147" s="142" t="s">
        <v>296</v>
      </c>
      <c r="D147" s="142" t="s">
        <v>139</v>
      </c>
      <c r="E147" s="143" t="s">
        <v>297</v>
      </c>
      <c r="F147" s="144" t="s">
        <v>298</v>
      </c>
      <c r="G147" s="145" t="s">
        <v>206</v>
      </c>
      <c r="H147" s="146">
        <v>1</v>
      </c>
      <c r="I147" s="147">
        <v>2250</v>
      </c>
      <c r="J147" s="147">
        <f t="shared" si="20"/>
        <v>2250</v>
      </c>
      <c r="K147" s="144" t="s">
        <v>3</v>
      </c>
      <c r="L147" s="28"/>
      <c r="M147" s="148" t="s">
        <v>3</v>
      </c>
      <c r="N147" s="149" t="s">
        <v>40</v>
      </c>
      <c r="O147" s="138">
        <v>0</v>
      </c>
      <c r="P147" s="138">
        <f t="shared" si="21"/>
        <v>0</v>
      </c>
      <c r="Q147" s="138">
        <v>0</v>
      </c>
      <c r="R147" s="138">
        <f t="shared" si="22"/>
        <v>0</v>
      </c>
      <c r="S147" s="138">
        <v>0</v>
      </c>
      <c r="T147" s="139">
        <f t="shared" si="23"/>
        <v>0</v>
      </c>
      <c r="U147" s="27"/>
      <c r="V147" s="27"/>
      <c r="W147" s="27"/>
      <c r="X147" s="27"/>
      <c r="Y147" s="27"/>
      <c r="Z147" s="27"/>
      <c r="AA147" s="27"/>
      <c r="AB147" s="27"/>
      <c r="AC147" s="27"/>
      <c r="AD147" s="27"/>
      <c r="AE147" s="27"/>
      <c r="AR147" s="140" t="s">
        <v>188</v>
      </c>
      <c r="AT147" s="140" t="s">
        <v>139</v>
      </c>
      <c r="AU147" s="140" t="s">
        <v>79</v>
      </c>
      <c r="AY147" s="15" t="s">
        <v>113</v>
      </c>
      <c r="BE147" s="141">
        <f t="shared" si="24"/>
        <v>2250</v>
      </c>
      <c r="BF147" s="141">
        <f t="shared" si="25"/>
        <v>0</v>
      </c>
      <c r="BG147" s="141">
        <f t="shared" si="26"/>
        <v>0</v>
      </c>
      <c r="BH147" s="141">
        <f t="shared" si="27"/>
        <v>0</v>
      </c>
      <c r="BI147" s="141">
        <f t="shared" si="28"/>
        <v>0</v>
      </c>
      <c r="BJ147" s="15" t="s">
        <v>77</v>
      </c>
      <c r="BK147" s="141">
        <f t="shared" si="29"/>
        <v>2250</v>
      </c>
      <c r="BL147" s="15" t="s">
        <v>188</v>
      </c>
      <c r="BM147" s="140" t="s">
        <v>299</v>
      </c>
    </row>
    <row r="148" spans="1:65" s="2" customFormat="1" ht="16.5" customHeight="1">
      <c r="A148" s="27"/>
      <c r="B148" s="128"/>
      <c r="C148" s="142" t="s">
        <v>300</v>
      </c>
      <c r="D148" s="142" t="s">
        <v>139</v>
      </c>
      <c r="E148" s="143" t="s">
        <v>301</v>
      </c>
      <c r="F148" s="144" t="s">
        <v>302</v>
      </c>
      <c r="G148" s="145" t="s">
        <v>120</v>
      </c>
      <c r="H148" s="146">
        <v>20</v>
      </c>
      <c r="I148" s="147">
        <v>71.3</v>
      </c>
      <c r="J148" s="147">
        <f t="shared" si="20"/>
        <v>1426</v>
      </c>
      <c r="K148" s="144" t="s">
        <v>121</v>
      </c>
      <c r="L148" s="28"/>
      <c r="M148" s="148" t="s">
        <v>3</v>
      </c>
      <c r="N148" s="149" t="s">
        <v>40</v>
      </c>
      <c r="O148" s="138">
        <v>3.1E-2</v>
      </c>
      <c r="P148" s="138">
        <f t="shared" si="21"/>
        <v>0.62</v>
      </c>
      <c r="Q148" s="138">
        <v>5.2999999999999998E-4</v>
      </c>
      <c r="R148" s="138">
        <f t="shared" si="22"/>
        <v>1.06E-2</v>
      </c>
      <c r="S148" s="138">
        <v>0</v>
      </c>
      <c r="T148" s="139">
        <f t="shared" si="23"/>
        <v>0</v>
      </c>
      <c r="U148" s="27"/>
      <c r="V148" s="27"/>
      <c r="W148" s="27"/>
      <c r="X148" s="27"/>
      <c r="Y148" s="27"/>
      <c r="Z148" s="27"/>
      <c r="AA148" s="27"/>
      <c r="AB148" s="27"/>
      <c r="AC148" s="27"/>
      <c r="AD148" s="27"/>
      <c r="AE148" s="27"/>
      <c r="AR148" s="140" t="s">
        <v>188</v>
      </c>
      <c r="AT148" s="140" t="s">
        <v>139</v>
      </c>
      <c r="AU148" s="140" t="s">
        <v>79</v>
      </c>
      <c r="AY148" s="15" t="s">
        <v>113</v>
      </c>
      <c r="BE148" s="141">
        <f t="shared" si="24"/>
        <v>1426</v>
      </c>
      <c r="BF148" s="141">
        <f t="shared" si="25"/>
        <v>0</v>
      </c>
      <c r="BG148" s="141">
        <f t="shared" si="26"/>
        <v>0</v>
      </c>
      <c r="BH148" s="141">
        <f t="shared" si="27"/>
        <v>0</v>
      </c>
      <c r="BI148" s="141">
        <f t="shared" si="28"/>
        <v>0</v>
      </c>
      <c r="BJ148" s="15" t="s">
        <v>77</v>
      </c>
      <c r="BK148" s="141">
        <f t="shared" si="29"/>
        <v>1426</v>
      </c>
      <c r="BL148" s="15" t="s">
        <v>188</v>
      </c>
      <c r="BM148" s="140" t="s">
        <v>303</v>
      </c>
    </row>
    <row r="149" spans="1:65" s="2" customFormat="1" ht="24" customHeight="1">
      <c r="A149" s="27"/>
      <c r="B149" s="128"/>
      <c r="C149" s="142" t="s">
        <v>304</v>
      </c>
      <c r="D149" s="142" t="s">
        <v>139</v>
      </c>
      <c r="E149" s="143" t="s">
        <v>305</v>
      </c>
      <c r="F149" s="144" t="s">
        <v>306</v>
      </c>
      <c r="G149" s="145" t="s">
        <v>175</v>
      </c>
      <c r="H149" s="146">
        <v>0.4</v>
      </c>
      <c r="I149" s="147">
        <v>2640</v>
      </c>
      <c r="J149" s="147">
        <f t="shared" si="20"/>
        <v>1056</v>
      </c>
      <c r="K149" s="144" t="s">
        <v>121</v>
      </c>
      <c r="L149" s="28"/>
      <c r="M149" s="148" t="s">
        <v>3</v>
      </c>
      <c r="N149" s="149" t="s">
        <v>40</v>
      </c>
      <c r="O149" s="138">
        <v>10.582000000000001</v>
      </c>
      <c r="P149" s="138">
        <f t="shared" si="21"/>
        <v>4.2328000000000001</v>
      </c>
      <c r="Q149" s="138">
        <v>0</v>
      </c>
      <c r="R149" s="138">
        <f t="shared" si="22"/>
        <v>0</v>
      </c>
      <c r="S149" s="138">
        <v>0</v>
      </c>
      <c r="T149" s="139">
        <f t="shared" si="23"/>
        <v>0</v>
      </c>
      <c r="U149" s="27"/>
      <c r="V149" s="27"/>
      <c r="W149" s="27"/>
      <c r="X149" s="27"/>
      <c r="Y149" s="27"/>
      <c r="Z149" s="27"/>
      <c r="AA149" s="27"/>
      <c r="AB149" s="27"/>
      <c r="AC149" s="27"/>
      <c r="AD149" s="27"/>
      <c r="AE149" s="27"/>
      <c r="AR149" s="140" t="s">
        <v>188</v>
      </c>
      <c r="AT149" s="140" t="s">
        <v>139</v>
      </c>
      <c r="AU149" s="140" t="s">
        <v>79</v>
      </c>
      <c r="AY149" s="15" t="s">
        <v>113</v>
      </c>
      <c r="BE149" s="141">
        <f t="shared" si="24"/>
        <v>1056</v>
      </c>
      <c r="BF149" s="141">
        <f t="shared" si="25"/>
        <v>0</v>
      </c>
      <c r="BG149" s="141">
        <f t="shared" si="26"/>
        <v>0</v>
      </c>
      <c r="BH149" s="141">
        <f t="shared" si="27"/>
        <v>0</v>
      </c>
      <c r="BI149" s="141">
        <f t="shared" si="28"/>
        <v>0</v>
      </c>
      <c r="BJ149" s="15" t="s">
        <v>77</v>
      </c>
      <c r="BK149" s="141">
        <f t="shared" si="29"/>
        <v>1056</v>
      </c>
      <c r="BL149" s="15" t="s">
        <v>188</v>
      </c>
      <c r="BM149" s="140" t="s">
        <v>307</v>
      </c>
    </row>
    <row r="150" spans="1:65" s="2" customFormat="1" ht="97.5">
      <c r="A150" s="27"/>
      <c r="B150" s="28"/>
      <c r="C150" s="27"/>
      <c r="D150" s="150" t="s">
        <v>162</v>
      </c>
      <c r="E150" s="27"/>
      <c r="F150" s="151" t="s">
        <v>308</v>
      </c>
      <c r="G150" s="27"/>
      <c r="H150" s="27"/>
      <c r="I150" s="27"/>
      <c r="J150" s="27"/>
      <c r="K150" s="27"/>
      <c r="L150" s="28"/>
      <c r="M150" s="152"/>
      <c r="N150" s="153"/>
      <c r="O150" s="48"/>
      <c r="P150" s="48"/>
      <c r="Q150" s="48"/>
      <c r="R150" s="48"/>
      <c r="S150" s="48"/>
      <c r="T150" s="49"/>
      <c r="U150" s="27"/>
      <c r="V150" s="27"/>
      <c r="W150" s="27"/>
      <c r="X150" s="27"/>
      <c r="Y150" s="27"/>
      <c r="Z150" s="27"/>
      <c r="AA150" s="27"/>
      <c r="AB150" s="27"/>
      <c r="AC150" s="27"/>
      <c r="AD150" s="27"/>
      <c r="AE150" s="27"/>
      <c r="AT150" s="15" t="s">
        <v>162</v>
      </c>
      <c r="AU150" s="15" t="s">
        <v>79</v>
      </c>
    </row>
    <row r="151" spans="1:65" s="2" customFormat="1" ht="24" customHeight="1">
      <c r="A151" s="27"/>
      <c r="B151" s="128"/>
      <c r="C151" s="142" t="s">
        <v>309</v>
      </c>
      <c r="D151" s="142" t="s">
        <v>139</v>
      </c>
      <c r="E151" s="143" t="s">
        <v>310</v>
      </c>
      <c r="F151" s="144" t="s">
        <v>311</v>
      </c>
      <c r="G151" s="145" t="s">
        <v>175</v>
      </c>
      <c r="H151" s="146">
        <v>0.4</v>
      </c>
      <c r="I151" s="147">
        <v>1320</v>
      </c>
      <c r="J151" s="147">
        <f>ROUND(I151*H151,2)</f>
        <v>528</v>
      </c>
      <c r="K151" s="144" t="s">
        <v>121</v>
      </c>
      <c r="L151" s="28"/>
      <c r="M151" s="148" t="s">
        <v>3</v>
      </c>
      <c r="N151" s="149" t="s">
        <v>40</v>
      </c>
      <c r="O151" s="138">
        <v>1.4359999999999999</v>
      </c>
      <c r="P151" s="138">
        <f>O151*H151</f>
        <v>0.57440000000000002</v>
      </c>
      <c r="Q151" s="138">
        <v>0</v>
      </c>
      <c r="R151" s="138">
        <f>Q151*H151</f>
        <v>0</v>
      </c>
      <c r="S151" s="138">
        <v>0</v>
      </c>
      <c r="T151" s="139">
        <f>S151*H151</f>
        <v>0</v>
      </c>
      <c r="U151" s="27"/>
      <c r="V151" s="27"/>
      <c r="W151" s="27"/>
      <c r="X151" s="27"/>
      <c r="Y151" s="27"/>
      <c r="Z151" s="27"/>
      <c r="AA151" s="27"/>
      <c r="AB151" s="27"/>
      <c r="AC151" s="27"/>
      <c r="AD151" s="27"/>
      <c r="AE151" s="27"/>
      <c r="AR151" s="140" t="s">
        <v>188</v>
      </c>
      <c r="AT151" s="140" t="s">
        <v>139</v>
      </c>
      <c r="AU151" s="140" t="s">
        <v>79</v>
      </c>
      <c r="AY151" s="15" t="s">
        <v>113</v>
      </c>
      <c r="BE151" s="141">
        <f>IF(N151="základní",J151,0)</f>
        <v>528</v>
      </c>
      <c r="BF151" s="141">
        <f>IF(N151="snížená",J151,0)</f>
        <v>0</v>
      </c>
      <c r="BG151" s="141">
        <f>IF(N151="zákl. přenesená",J151,0)</f>
        <v>0</v>
      </c>
      <c r="BH151" s="141">
        <f>IF(N151="sníž. přenesená",J151,0)</f>
        <v>0</v>
      </c>
      <c r="BI151" s="141">
        <f>IF(N151="nulová",J151,0)</f>
        <v>0</v>
      </c>
      <c r="BJ151" s="15" t="s">
        <v>77</v>
      </c>
      <c r="BK151" s="141">
        <f>ROUND(I151*H151,2)</f>
        <v>528</v>
      </c>
      <c r="BL151" s="15" t="s">
        <v>188</v>
      </c>
      <c r="BM151" s="140" t="s">
        <v>312</v>
      </c>
    </row>
    <row r="152" spans="1:65" s="2" customFormat="1" ht="97.5">
      <c r="A152" s="27"/>
      <c r="B152" s="28"/>
      <c r="C152" s="27"/>
      <c r="D152" s="150" t="s">
        <v>162</v>
      </c>
      <c r="E152" s="27"/>
      <c r="F152" s="151" t="s">
        <v>308</v>
      </c>
      <c r="G152" s="27"/>
      <c r="H152" s="27"/>
      <c r="I152" s="27"/>
      <c r="J152" s="27"/>
      <c r="K152" s="27"/>
      <c r="L152" s="28"/>
      <c r="M152" s="152"/>
      <c r="N152" s="153"/>
      <c r="O152" s="48"/>
      <c r="P152" s="48"/>
      <c r="Q152" s="48"/>
      <c r="R152" s="48"/>
      <c r="S152" s="48"/>
      <c r="T152" s="49"/>
      <c r="U152" s="27"/>
      <c r="V152" s="27"/>
      <c r="W152" s="27"/>
      <c r="X152" s="27"/>
      <c r="Y152" s="27"/>
      <c r="Z152" s="27"/>
      <c r="AA152" s="27"/>
      <c r="AB152" s="27"/>
      <c r="AC152" s="27"/>
      <c r="AD152" s="27"/>
      <c r="AE152" s="27"/>
      <c r="AT152" s="15" t="s">
        <v>162</v>
      </c>
      <c r="AU152" s="15" t="s">
        <v>79</v>
      </c>
    </row>
    <row r="153" spans="1:65" s="12" customFormat="1" ht="22.9" customHeight="1">
      <c r="B153" s="116"/>
      <c r="D153" s="117" t="s">
        <v>68</v>
      </c>
      <c r="E153" s="126" t="s">
        <v>313</v>
      </c>
      <c r="F153" s="126" t="s">
        <v>314</v>
      </c>
      <c r="J153" s="127">
        <f>BK153</f>
        <v>117647.82</v>
      </c>
      <c r="L153" s="116"/>
      <c r="M153" s="120"/>
      <c r="N153" s="121"/>
      <c r="O153" s="121"/>
      <c r="P153" s="122">
        <f>SUM(P154:P172)</f>
        <v>24.443091999999996</v>
      </c>
      <c r="Q153" s="121"/>
      <c r="R153" s="122">
        <f>SUM(R154:R172)</f>
        <v>0.27417000000000002</v>
      </c>
      <c r="S153" s="121"/>
      <c r="T153" s="123">
        <f>SUM(T154:T172)</f>
        <v>0</v>
      </c>
      <c r="AR153" s="117" t="s">
        <v>79</v>
      </c>
      <c r="AT153" s="124" t="s">
        <v>68</v>
      </c>
      <c r="AU153" s="124" t="s">
        <v>77</v>
      </c>
      <c r="AY153" s="117" t="s">
        <v>113</v>
      </c>
      <c r="BK153" s="125">
        <f>SUM(BK154:BK172)</f>
        <v>117647.82</v>
      </c>
    </row>
    <row r="154" spans="1:65" s="2" customFormat="1" ht="16.5" customHeight="1">
      <c r="A154" s="27"/>
      <c r="B154" s="128"/>
      <c r="C154" s="142" t="s">
        <v>315</v>
      </c>
      <c r="D154" s="142" t="s">
        <v>139</v>
      </c>
      <c r="E154" s="143" t="s">
        <v>316</v>
      </c>
      <c r="F154" s="144" t="s">
        <v>317</v>
      </c>
      <c r="G154" s="145" t="s">
        <v>206</v>
      </c>
      <c r="H154" s="146">
        <v>1</v>
      </c>
      <c r="I154" s="147">
        <v>39900</v>
      </c>
      <c r="J154" s="147">
        <f>ROUND(I154*H154,2)</f>
        <v>39900</v>
      </c>
      <c r="K154" s="144" t="s">
        <v>3</v>
      </c>
      <c r="L154" s="28"/>
      <c r="M154" s="148" t="s">
        <v>3</v>
      </c>
      <c r="N154" s="149" t="s">
        <v>40</v>
      </c>
      <c r="O154" s="138">
        <v>0</v>
      </c>
      <c r="P154" s="138">
        <f>O154*H154</f>
        <v>0</v>
      </c>
      <c r="Q154" s="138">
        <v>0</v>
      </c>
      <c r="R154" s="138">
        <f>Q154*H154</f>
        <v>0</v>
      </c>
      <c r="S154" s="138">
        <v>0</v>
      </c>
      <c r="T154" s="139">
        <f>S154*H154</f>
        <v>0</v>
      </c>
      <c r="U154" s="27"/>
      <c r="V154" s="27"/>
      <c r="W154" s="27"/>
      <c r="X154" s="27"/>
      <c r="Y154" s="27"/>
      <c r="Z154" s="27"/>
      <c r="AA154" s="27"/>
      <c r="AB154" s="27"/>
      <c r="AC154" s="27"/>
      <c r="AD154" s="27"/>
      <c r="AE154" s="27"/>
      <c r="AR154" s="140" t="s">
        <v>188</v>
      </c>
      <c r="AT154" s="140" t="s">
        <v>139</v>
      </c>
      <c r="AU154" s="140" t="s">
        <v>79</v>
      </c>
      <c r="AY154" s="15" t="s">
        <v>113</v>
      </c>
      <c r="BE154" s="141">
        <f>IF(N154="základní",J154,0)</f>
        <v>39900</v>
      </c>
      <c r="BF154" s="141">
        <f>IF(N154="snížená",J154,0)</f>
        <v>0</v>
      </c>
      <c r="BG154" s="141">
        <f>IF(N154="zákl. přenesená",J154,0)</f>
        <v>0</v>
      </c>
      <c r="BH154" s="141">
        <f>IF(N154="sníž. přenesená",J154,0)</f>
        <v>0</v>
      </c>
      <c r="BI154" s="141">
        <f>IF(N154="nulová",J154,0)</f>
        <v>0</v>
      </c>
      <c r="BJ154" s="15" t="s">
        <v>77</v>
      </c>
      <c r="BK154" s="141">
        <f>ROUND(I154*H154,2)</f>
        <v>39900</v>
      </c>
      <c r="BL154" s="15" t="s">
        <v>188</v>
      </c>
      <c r="BM154" s="140" t="s">
        <v>318</v>
      </c>
    </row>
    <row r="155" spans="1:65" s="2" customFormat="1" ht="24" customHeight="1">
      <c r="A155" s="27"/>
      <c r="B155" s="128"/>
      <c r="C155" s="142" t="s">
        <v>319</v>
      </c>
      <c r="D155" s="142" t="s">
        <v>139</v>
      </c>
      <c r="E155" s="143" t="s">
        <v>320</v>
      </c>
      <c r="F155" s="144" t="s">
        <v>321</v>
      </c>
      <c r="G155" s="145" t="s">
        <v>132</v>
      </c>
      <c r="H155" s="146">
        <v>1</v>
      </c>
      <c r="I155" s="147">
        <v>12500</v>
      </c>
      <c r="J155" s="147">
        <f>ROUND(I155*H155,2)</f>
        <v>12500</v>
      </c>
      <c r="K155" s="144" t="s">
        <v>3</v>
      </c>
      <c r="L155" s="28"/>
      <c r="M155" s="148" t="s">
        <v>3</v>
      </c>
      <c r="N155" s="149" t="s">
        <v>40</v>
      </c>
      <c r="O155" s="138">
        <v>0.66600000000000004</v>
      </c>
      <c r="P155" s="138">
        <f>O155*H155</f>
        <v>0.66600000000000004</v>
      </c>
      <c r="Q155" s="138">
        <v>3.1019999999999999E-2</v>
      </c>
      <c r="R155" s="138">
        <f>Q155*H155</f>
        <v>3.1019999999999999E-2</v>
      </c>
      <c r="S155" s="138">
        <v>0</v>
      </c>
      <c r="T155" s="139">
        <f>S155*H155</f>
        <v>0</v>
      </c>
      <c r="U155" s="27"/>
      <c r="V155" s="27"/>
      <c r="W155" s="27"/>
      <c r="X155" s="27"/>
      <c r="Y155" s="27"/>
      <c r="Z155" s="27"/>
      <c r="AA155" s="27"/>
      <c r="AB155" s="27"/>
      <c r="AC155" s="27"/>
      <c r="AD155" s="27"/>
      <c r="AE155" s="27"/>
      <c r="AR155" s="140" t="s">
        <v>188</v>
      </c>
      <c r="AT155" s="140" t="s">
        <v>139</v>
      </c>
      <c r="AU155" s="140" t="s">
        <v>79</v>
      </c>
      <c r="AY155" s="15" t="s">
        <v>113</v>
      </c>
      <c r="BE155" s="141">
        <f>IF(N155="základní",J155,0)</f>
        <v>12500</v>
      </c>
      <c r="BF155" s="141">
        <f>IF(N155="snížená",J155,0)</f>
        <v>0</v>
      </c>
      <c r="BG155" s="141">
        <f>IF(N155="zákl. přenesená",J155,0)</f>
        <v>0</v>
      </c>
      <c r="BH155" s="141">
        <f>IF(N155="sníž. přenesená",J155,0)</f>
        <v>0</v>
      </c>
      <c r="BI155" s="141">
        <f>IF(N155="nulová",J155,0)</f>
        <v>0</v>
      </c>
      <c r="BJ155" s="15" t="s">
        <v>77</v>
      </c>
      <c r="BK155" s="141">
        <f>ROUND(I155*H155,2)</f>
        <v>12500</v>
      </c>
      <c r="BL155" s="15" t="s">
        <v>188</v>
      </c>
      <c r="BM155" s="140" t="s">
        <v>322</v>
      </c>
    </row>
    <row r="156" spans="1:65" s="2" customFormat="1" ht="68.25">
      <c r="A156" s="27"/>
      <c r="B156" s="28"/>
      <c r="C156" s="27"/>
      <c r="D156" s="150" t="s">
        <v>162</v>
      </c>
      <c r="E156" s="27"/>
      <c r="F156" s="151" t="s">
        <v>323</v>
      </c>
      <c r="G156" s="27"/>
      <c r="H156" s="27"/>
      <c r="I156" s="27"/>
      <c r="J156" s="27"/>
      <c r="K156" s="27"/>
      <c r="L156" s="28"/>
      <c r="M156" s="152"/>
      <c r="N156" s="153"/>
      <c r="O156" s="48"/>
      <c r="P156" s="48"/>
      <c r="Q156" s="48"/>
      <c r="R156" s="48"/>
      <c r="S156" s="48"/>
      <c r="T156" s="49"/>
      <c r="U156" s="27"/>
      <c r="V156" s="27"/>
      <c r="W156" s="27"/>
      <c r="X156" s="27"/>
      <c r="Y156" s="27"/>
      <c r="Z156" s="27"/>
      <c r="AA156" s="27"/>
      <c r="AB156" s="27"/>
      <c r="AC156" s="27"/>
      <c r="AD156" s="27"/>
      <c r="AE156" s="27"/>
      <c r="AT156" s="15" t="s">
        <v>162</v>
      </c>
      <c r="AU156" s="15" t="s">
        <v>79</v>
      </c>
    </row>
    <row r="157" spans="1:65" s="2" customFormat="1" ht="16.5" customHeight="1">
      <c r="A157" s="27"/>
      <c r="B157" s="128"/>
      <c r="C157" s="142" t="s">
        <v>324</v>
      </c>
      <c r="D157" s="142" t="s">
        <v>139</v>
      </c>
      <c r="E157" s="143" t="s">
        <v>325</v>
      </c>
      <c r="F157" s="144" t="s">
        <v>326</v>
      </c>
      <c r="G157" s="145" t="s">
        <v>206</v>
      </c>
      <c r="H157" s="146">
        <v>50</v>
      </c>
      <c r="I157" s="147">
        <v>53.2</v>
      </c>
      <c r="J157" s="147">
        <f>ROUND(I157*H157,2)</f>
        <v>2660</v>
      </c>
      <c r="K157" s="144" t="s">
        <v>121</v>
      </c>
      <c r="L157" s="28"/>
      <c r="M157" s="148" t="s">
        <v>3</v>
      </c>
      <c r="N157" s="149" t="s">
        <v>40</v>
      </c>
      <c r="O157" s="138">
        <v>0.114</v>
      </c>
      <c r="P157" s="138">
        <f>O157*H157</f>
        <v>5.7</v>
      </c>
      <c r="Q157" s="138">
        <v>1.1299999999999999E-3</v>
      </c>
      <c r="R157" s="138">
        <f>Q157*H157</f>
        <v>5.6499999999999995E-2</v>
      </c>
      <c r="S157" s="138">
        <v>0</v>
      </c>
      <c r="T157" s="139">
        <f>S157*H157</f>
        <v>0</v>
      </c>
      <c r="U157" s="27"/>
      <c r="V157" s="27"/>
      <c r="W157" s="27"/>
      <c r="X157" s="27"/>
      <c r="Y157" s="27"/>
      <c r="Z157" s="27"/>
      <c r="AA157" s="27"/>
      <c r="AB157" s="27"/>
      <c r="AC157" s="27"/>
      <c r="AD157" s="27"/>
      <c r="AE157" s="27"/>
      <c r="AR157" s="140" t="s">
        <v>188</v>
      </c>
      <c r="AT157" s="140" t="s">
        <v>139</v>
      </c>
      <c r="AU157" s="140" t="s">
        <v>79</v>
      </c>
      <c r="AY157" s="15" t="s">
        <v>113</v>
      </c>
      <c r="BE157" s="141">
        <f>IF(N157="základní",J157,0)</f>
        <v>2660</v>
      </c>
      <c r="BF157" s="141">
        <f>IF(N157="snížená",J157,0)</f>
        <v>0</v>
      </c>
      <c r="BG157" s="141">
        <f>IF(N157="zákl. přenesená",J157,0)</f>
        <v>0</v>
      </c>
      <c r="BH157" s="141">
        <f>IF(N157="sníž. přenesená",J157,0)</f>
        <v>0</v>
      </c>
      <c r="BI157" s="141">
        <f>IF(N157="nulová",J157,0)</f>
        <v>0</v>
      </c>
      <c r="BJ157" s="15" t="s">
        <v>77</v>
      </c>
      <c r="BK157" s="141">
        <f>ROUND(I157*H157,2)</f>
        <v>2660</v>
      </c>
      <c r="BL157" s="15" t="s">
        <v>188</v>
      </c>
      <c r="BM157" s="140" t="s">
        <v>327</v>
      </c>
    </row>
    <row r="158" spans="1:65" s="2" customFormat="1" ht="24" customHeight="1">
      <c r="A158" s="27"/>
      <c r="B158" s="128"/>
      <c r="C158" s="142" t="s">
        <v>328</v>
      </c>
      <c r="D158" s="142" t="s">
        <v>139</v>
      </c>
      <c r="E158" s="143" t="s">
        <v>329</v>
      </c>
      <c r="F158" s="144" t="s">
        <v>330</v>
      </c>
      <c r="G158" s="145" t="s">
        <v>206</v>
      </c>
      <c r="H158" s="146">
        <v>1</v>
      </c>
      <c r="I158" s="147">
        <v>9860</v>
      </c>
      <c r="J158" s="147">
        <f>ROUND(I158*H158,2)</f>
        <v>9860</v>
      </c>
      <c r="K158" s="144" t="s">
        <v>121</v>
      </c>
      <c r="L158" s="28"/>
      <c r="M158" s="148" t="s">
        <v>3</v>
      </c>
      <c r="N158" s="149" t="s">
        <v>40</v>
      </c>
      <c r="O158" s="138">
        <v>7.1479999999999997</v>
      </c>
      <c r="P158" s="138">
        <f>O158*H158</f>
        <v>7.1479999999999997</v>
      </c>
      <c r="Q158" s="138">
        <v>0.15279000000000001</v>
      </c>
      <c r="R158" s="138">
        <f>Q158*H158</f>
        <v>0.15279000000000001</v>
      </c>
      <c r="S158" s="138">
        <v>0</v>
      </c>
      <c r="T158" s="139">
        <f>S158*H158</f>
        <v>0</v>
      </c>
      <c r="U158" s="27"/>
      <c r="V158" s="27"/>
      <c r="W158" s="27"/>
      <c r="X158" s="27"/>
      <c r="Y158" s="27"/>
      <c r="Z158" s="27"/>
      <c r="AA158" s="27"/>
      <c r="AB158" s="27"/>
      <c r="AC158" s="27"/>
      <c r="AD158" s="27"/>
      <c r="AE158" s="27"/>
      <c r="AR158" s="140" t="s">
        <v>188</v>
      </c>
      <c r="AT158" s="140" t="s">
        <v>139</v>
      </c>
      <c r="AU158" s="140" t="s">
        <v>79</v>
      </c>
      <c r="AY158" s="15" t="s">
        <v>113</v>
      </c>
      <c r="BE158" s="141">
        <f>IF(N158="základní",J158,0)</f>
        <v>9860</v>
      </c>
      <c r="BF158" s="141">
        <f>IF(N158="snížená",J158,0)</f>
        <v>0</v>
      </c>
      <c r="BG158" s="141">
        <f>IF(N158="zákl. přenesená",J158,0)</f>
        <v>0</v>
      </c>
      <c r="BH158" s="141">
        <f>IF(N158="sníž. přenesená",J158,0)</f>
        <v>0</v>
      </c>
      <c r="BI158" s="141">
        <f>IF(N158="nulová",J158,0)</f>
        <v>0</v>
      </c>
      <c r="BJ158" s="15" t="s">
        <v>77</v>
      </c>
      <c r="BK158" s="141">
        <f>ROUND(I158*H158,2)</f>
        <v>9860</v>
      </c>
      <c r="BL158" s="15" t="s">
        <v>188</v>
      </c>
      <c r="BM158" s="140" t="s">
        <v>331</v>
      </c>
    </row>
    <row r="159" spans="1:65" s="2" customFormat="1" ht="16.5" customHeight="1">
      <c r="A159" s="27"/>
      <c r="B159" s="128"/>
      <c r="C159" s="142" t="s">
        <v>332</v>
      </c>
      <c r="D159" s="142" t="s">
        <v>139</v>
      </c>
      <c r="E159" s="143" t="s">
        <v>333</v>
      </c>
      <c r="F159" s="144" t="s">
        <v>334</v>
      </c>
      <c r="G159" s="145" t="s">
        <v>206</v>
      </c>
      <c r="H159" s="146">
        <v>1</v>
      </c>
      <c r="I159" s="147">
        <v>984</v>
      </c>
      <c r="J159" s="147">
        <f>ROUND(I159*H159,2)</f>
        <v>984</v>
      </c>
      <c r="K159" s="144" t="s">
        <v>121</v>
      </c>
      <c r="L159" s="28"/>
      <c r="M159" s="148" t="s">
        <v>3</v>
      </c>
      <c r="N159" s="149" t="s">
        <v>40</v>
      </c>
      <c r="O159" s="138">
        <v>2.8079999999999998</v>
      </c>
      <c r="P159" s="138">
        <f>O159*H159</f>
        <v>2.8079999999999998</v>
      </c>
      <c r="Q159" s="138">
        <v>1.24E-3</v>
      </c>
      <c r="R159" s="138">
        <f>Q159*H159</f>
        <v>1.24E-3</v>
      </c>
      <c r="S159" s="138">
        <v>0</v>
      </c>
      <c r="T159" s="139">
        <f>S159*H159</f>
        <v>0</v>
      </c>
      <c r="U159" s="27"/>
      <c r="V159" s="27"/>
      <c r="W159" s="27"/>
      <c r="X159" s="27"/>
      <c r="Y159" s="27"/>
      <c r="Z159" s="27"/>
      <c r="AA159" s="27"/>
      <c r="AB159" s="27"/>
      <c r="AC159" s="27"/>
      <c r="AD159" s="27"/>
      <c r="AE159" s="27"/>
      <c r="AR159" s="140" t="s">
        <v>188</v>
      </c>
      <c r="AT159" s="140" t="s">
        <v>139</v>
      </c>
      <c r="AU159" s="140" t="s">
        <v>79</v>
      </c>
      <c r="AY159" s="15" t="s">
        <v>113</v>
      </c>
      <c r="BE159" s="141">
        <f>IF(N159="základní",J159,0)</f>
        <v>984</v>
      </c>
      <c r="BF159" s="141">
        <f>IF(N159="snížená",J159,0)</f>
        <v>0</v>
      </c>
      <c r="BG159" s="141">
        <f>IF(N159="zákl. přenesená",J159,0)</f>
        <v>0</v>
      </c>
      <c r="BH159" s="141">
        <f>IF(N159="sníž. přenesená",J159,0)</f>
        <v>0</v>
      </c>
      <c r="BI159" s="141">
        <f>IF(N159="nulová",J159,0)</f>
        <v>0</v>
      </c>
      <c r="BJ159" s="15" t="s">
        <v>77</v>
      </c>
      <c r="BK159" s="141">
        <f>ROUND(I159*H159,2)</f>
        <v>984</v>
      </c>
      <c r="BL159" s="15" t="s">
        <v>188</v>
      </c>
      <c r="BM159" s="140" t="s">
        <v>335</v>
      </c>
    </row>
    <row r="160" spans="1:65" s="2" customFormat="1" ht="39">
      <c r="A160" s="27"/>
      <c r="B160" s="28"/>
      <c r="C160" s="27"/>
      <c r="D160" s="150" t="s">
        <v>162</v>
      </c>
      <c r="E160" s="27"/>
      <c r="F160" s="151" t="s">
        <v>336</v>
      </c>
      <c r="G160" s="27"/>
      <c r="H160" s="27"/>
      <c r="I160" s="27"/>
      <c r="J160" s="27"/>
      <c r="K160" s="27"/>
      <c r="L160" s="28"/>
      <c r="M160" s="152"/>
      <c r="N160" s="153"/>
      <c r="O160" s="48"/>
      <c r="P160" s="48"/>
      <c r="Q160" s="48"/>
      <c r="R160" s="48"/>
      <c r="S160" s="48"/>
      <c r="T160" s="49"/>
      <c r="U160" s="27"/>
      <c r="V160" s="27"/>
      <c r="W160" s="27"/>
      <c r="X160" s="27"/>
      <c r="Y160" s="27"/>
      <c r="Z160" s="27"/>
      <c r="AA160" s="27"/>
      <c r="AB160" s="27"/>
      <c r="AC160" s="27"/>
      <c r="AD160" s="27"/>
      <c r="AE160" s="27"/>
      <c r="AT160" s="15" t="s">
        <v>162</v>
      </c>
      <c r="AU160" s="15" t="s">
        <v>79</v>
      </c>
    </row>
    <row r="161" spans="1:65" s="2" customFormat="1" ht="16.5" customHeight="1">
      <c r="A161" s="27"/>
      <c r="B161" s="128"/>
      <c r="C161" s="142" t="s">
        <v>337</v>
      </c>
      <c r="D161" s="142" t="s">
        <v>139</v>
      </c>
      <c r="E161" s="143" t="s">
        <v>338</v>
      </c>
      <c r="F161" s="144" t="s">
        <v>339</v>
      </c>
      <c r="G161" s="145" t="s">
        <v>206</v>
      </c>
      <c r="H161" s="146">
        <v>1</v>
      </c>
      <c r="I161" s="147">
        <v>1650</v>
      </c>
      <c r="J161" s="147">
        <f>ROUND(I161*H161,2)</f>
        <v>1650</v>
      </c>
      <c r="K161" s="144" t="s">
        <v>121</v>
      </c>
      <c r="L161" s="28"/>
      <c r="M161" s="148" t="s">
        <v>3</v>
      </c>
      <c r="N161" s="149" t="s">
        <v>40</v>
      </c>
      <c r="O161" s="138">
        <v>0.25</v>
      </c>
      <c r="P161" s="138">
        <f>O161*H161</f>
        <v>0.25</v>
      </c>
      <c r="Q161" s="138">
        <v>7.5199999999999998E-3</v>
      </c>
      <c r="R161" s="138">
        <f>Q161*H161</f>
        <v>7.5199999999999998E-3</v>
      </c>
      <c r="S161" s="138">
        <v>0</v>
      </c>
      <c r="T161" s="139">
        <f>S161*H161</f>
        <v>0</v>
      </c>
      <c r="U161" s="27"/>
      <c r="V161" s="27"/>
      <c r="W161" s="27"/>
      <c r="X161" s="27"/>
      <c r="Y161" s="27"/>
      <c r="Z161" s="27"/>
      <c r="AA161" s="27"/>
      <c r="AB161" s="27"/>
      <c r="AC161" s="27"/>
      <c r="AD161" s="27"/>
      <c r="AE161" s="27"/>
      <c r="AR161" s="140" t="s">
        <v>188</v>
      </c>
      <c r="AT161" s="140" t="s">
        <v>139</v>
      </c>
      <c r="AU161" s="140" t="s">
        <v>79</v>
      </c>
      <c r="AY161" s="15" t="s">
        <v>113</v>
      </c>
      <c r="BE161" s="141">
        <f>IF(N161="základní",J161,0)</f>
        <v>1650</v>
      </c>
      <c r="BF161" s="141">
        <f>IF(N161="snížená",J161,0)</f>
        <v>0</v>
      </c>
      <c r="BG161" s="141">
        <f>IF(N161="zákl. přenesená",J161,0)</f>
        <v>0</v>
      </c>
      <c r="BH161" s="141">
        <f>IF(N161="sníž. přenesená",J161,0)</f>
        <v>0</v>
      </c>
      <c r="BI161" s="141">
        <f>IF(N161="nulová",J161,0)</f>
        <v>0</v>
      </c>
      <c r="BJ161" s="15" t="s">
        <v>77</v>
      </c>
      <c r="BK161" s="141">
        <f>ROUND(I161*H161,2)</f>
        <v>1650</v>
      </c>
      <c r="BL161" s="15" t="s">
        <v>188</v>
      </c>
      <c r="BM161" s="140" t="s">
        <v>340</v>
      </c>
    </row>
    <row r="162" spans="1:65" s="2" customFormat="1" ht="36" customHeight="1">
      <c r="A162" s="27"/>
      <c r="B162" s="128"/>
      <c r="C162" s="142" t="s">
        <v>341</v>
      </c>
      <c r="D162" s="142" t="s">
        <v>139</v>
      </c>
      <c r="E162" s="143" t="s">
        <v>342</v>
      </c>
      <c r="F162" s="144" t="s">
        <v>343</v>
      </c>
      <c r="G162" s="145" t="s">
        <v>206</v>
      </c>
      <c r="H162" s="146">
        <v>5</v>
      </c>
      <c r="I162" s="147">
        <v>5000</v>
      </c>
      <c r="J162" s="147">
        <f>ROUND(I162*H162,2)</f>
        <v>25000</v>
      </c>
      <c r="K162" s="144" t="s">
        <v>121</v>
      </c>
      <c r="L162" s="28"/>
      <c r="M162" s="148" t="s">
        <v>3</v>
      </c>
      <c r="N162" s="149" t="s">
        <v>40</v>
      </c>
      <c r="O162" s="138">
        <v>0.51200000000000001</v>
      </c>
      <c r="P162" s="138">
        <f>O162*H162</f>
        <v>2.56</v>
      </c>
      <c r="Q162" s="138">
        <v>2.8800000000000002E-3</v>
      </c>
      <c r="R162" s="138">
        <f>Q162*H162</f>
        <v>1.4400000000000001E-2</v>
      </c>
      <c r="S162" s="138">
        <v>0</v>
      </c>
      <c r="T162" s="139">
        <f>S162*H162</f>
        <v>0</v>
      </c>
      <c r="U162" s="27"/>
      <c r="V162" s="27"/>
      <c r="W162" s="27"/>
      <c r="X162" s="27"/>
      <c r="Y162" s="27"/>
      <c r="Z162" s="27"/>
      <c r="AA162" s="27"/>
      <c r="AB162" s="27"/>
      <c r="AC162" s="27"/>
      <c r="AD162" s="27"/>
      <c r="AE162" s="27"/>
      <c r="AR162" s="140" t="s">
        <v>188</v>
      </c>
      <c r="AT162" s="140" t="s">
        <v>139</v>
      </c>
      <c r="AU162" s="140" t="s">
        <v>79</v>
      </c>
      <c r="AY162" s="15" t="s">
        <v>113</v>
      </c>
      <c r="BE162" s="141">
        <f>IF(N162="základní",J162,0)</f>
        <v>25000</v>
      </c>
      <c r="BF162" s="141">
        <f>IF(N162="snížená",J162,0)</f>
        <v>0</v>
      </c>
      <c r="BG162" s="141">
        <f>IF(N162="zákl. přenesená",J162,0)</f>
        <v>0</v>
      </c>
      <c r="BH162" s="141">
        <f>IF(N162="sníž. přenesená",J162,0)</f>
        <v>0</v>
      </c>
      <c r="BI162" s="141">
        <f>IF(N162="nulová",J162,0)</f>
        <v>0</v>
      </c>
      <c r="BJ162" s="15" t="s">
        <v>77</v>
      </c>
      <c r="BK162" s="141">
        <f>ROUND(I162*H162,2)</f>
        <v>25000</v>
      </c>
      <c r="BL162" s="15" t="s">
        <v>188</v>
      </c>
      <c r="BM162" s="140" t="s">
        <v>344</v>
      </c>
    </row>
    <row r="163" spans="1:65" s="2" customFormat="1" ht="16.5" customHeight="1">
      <c r="A163" s="27"/>
      <c r="B163" s="128"/>
      <c r="C163" s="142" t="s">
        <v>345</v>
      </c>
      <c r="D163" s="142" t="s">
        <v>139</v>
      </c>
      <c r="E163" s="143" t="s">
        <v>346</v>
      </c>
      <c r="F163" s="144" t="s">
        <v>347</v>
      </c>
      <c r="G163" s="145" t="s">
        <v>206</v>
      </c>
      <c r="H163" s="146">
        <v>5</v>
      </c>
      <c r="I163" s="147">
        <v>513</v>
      </c>
      <c r="J163" s="147">
        <f>ROUND(I163*H163,2)</f>
        <v>2565</v>
      </c>
      <c r="K163" s="144" t="s">
        <v>121</v>
      </c>
      <c r="L163" s="28"/>
      <c r="M163" s="148" t="s">
        <v>3</v>
      </c>
      <c r="N163" s="149" t="s">
        <v>40</v>
      </c>
      <c r="O163" s="138">
        <v>0.51200000000000001</v>
      </c>
      <c r="P163" s="138">
        <f>O163*H163</f>
        <v>2.56</v>
      </c>
      <c r="Q163" s="138">
        <v>6.8000000000000005E-4</v>
      </c>
      <c r="R163" s="138">
        <f>Q163*H163</f>
        <v>3.4000000000000002E-3</v>
      </c>
      <c r="S163" s="138">
        <v>0</v>
      </c>
      <c r="T163" s="139">
        <f>S163*H163</f>
        <v>0</v>
      </c>
      <c r="U163" s="27"/>
      <c r="V163" s="27"/>
      <c r="W163" s="27"/>
      <c r="X163" s="27"/>
      <c r="Y163" s="27"/>
      <c r="Z163" s="27"/>
      <c r="AA163" s="27"/>
      <c r="AB163" s="27"/>
      <c r="AC163" s="27"/>
      <c r="AD163" s="27"/>
      <c r="AE163" s="27"/>
      <c r="AR163" s="140" t="s">
        <v>188</v>
      </c>
      <c r="AT163" s="140" t="s">
        <v>139</v>
      </c>
      <c r="AU163" s="140" t="s">
        <v>79</v>
      </c>
      <c r="AY163" s="15" t="s">
        <v>113</v>
      </c>
      <c r="BE163" s="141">
        <f>IF(N163="základní",J163,0)</f>
        <v>2565</v>
      </c>
      <c r="BF163" s="141">
        <f>IF(N163="snížená",J163,0)</f>
        <v>0</v>
      </c>
      <c r="BG163" s="141">
        <f>IF(N163="zákl. přenesená",J163,0)</f>
        <v>0</v>
      </c>
      <c r="BH163" s="141">
        <f>IF(N163="sníž. přenesená",J163,0)</f>
        <v>0</v>
      </c>
      <c r="BI163" s="141">
        <f>IF(N163="nulová",J163,0)</f>
        <v>0</v>
      </c>
      <c r="BJ163" s="15" t="s">
        <v>77</v>
      </c>
      <c r="BK163" s="141">
        <f>ROUND(I163*H163,2)</f>
        <v>2565</v>
      </c>
      <c r="BL163" s="15" t="s">
        <v>188</v>
      </c>
      <c r="BM163" s="140" t="s">
        <v>348</v>
      </c>
    </row>
    <row r="164" spans="1:65" s="2" customFormat="1" ht="24" customHeight="1">
      <c r="A164" s="27"/>
      <c r="B164" s="128"/>
      <c r="C164" s="142" t="s">
        <v>349</v>
      </c>
      <c r="D164" s="142" t="s">
        <v>139</v>
      </c>
      <c r="E164" s="143" t="s">
        <v>350</v>
      </c>
      <c r="F164" s="144" t="s">
        <v>351</v>
      </c>
      <c r="G164" s="145" t="s">
        <v>132</v>
      </c>
      <c r="H164" s="146">
        <v>4</v>
      </c>
      <c r="I164" s="147">
        <v>610</v>
      </c>
      <c r="J164" s="147">
        <f>ROUND(I164*H164,2)</f>
        <v>2440</v>
      </c>
      <c r="K164" s="144" t="s">
        <v>121</v>
      </c>
      <c r="L164" s="28"/>
      <c r="M164" s="148" t="s">
        <v>3</v>
      </c>
      <c r="N164" s="149" t="s">
        <v>40</v>
      </c>
      <c r="O164" s="138">
        <v>8.2000000000000003E-2</v>
      </c>
      <c r="P164" s="138">
        <f>O164*H164</f>
        <v>0.32800000000000001</v>
      </c>
      <c r="Q164" s="138">
        <v>2.7999999999999998E-4</v>
      </c>
      <c r="R164" s="138">
        <f>Q164*H164</f>
        <v>1.1199999999999999E-3</v>
      </c>
      <c r="S164" s="138">
        <v>0</v>
      </c>
      <c r="T164" s="139">
        <f>S164*H164</f>
        <v>0</v>
      </c>
      <c r="U164" s="27"/>
      <c r="V164" s="27"/>
      <c r="W164" s="27"/>
      <c r="X164" s="27"/>
      <c r="Y164" s="27"/>
      <c r="Z164" s="27"/>
      <c r="AA164" s="27"/>
      <c r="AB164" s="27"/>
      <c r="AC164" s="27"/>
      <c r="AD164" s="27"/>
      <c r="AE164" s="27"/>
      <c r="AR164" s="140" t="s">
        <v>188</v>
      </c>
      <c r="AT164" s="140" t="s">
        <v>139</v>
      </c>
      <c r="AU164" s="140" t="s">
        <v>79</v>
      </c>
      <c r="AY164" s="15" t="s">
        <v>113</v>
      </c>
      <c r="BE164" s="141">
        <f>IF(N164="základní",J164,0)</f>
        <v>2440</v>
      </c>
      <c r="BF164" s="141">
        <f>IF(N164="snížená",J164,0)</f>
        <v>0</v>
      </c>
      <c r="BG164" s="141">
        <f>IF(N164="zákl. přenesená",J164,0)</f>
        <v>0</v>
      </c>
      <c r="BH164" s="141">
        <f>IF(N164="sníž. přenesená",J164,0)</f>
        <v>0</v>
      </c>
      <c r="BI164" s="141">
        <f>IF(N164="nulová",J164,0)</f>
        <v>0</v>
      </c>
      <c r="BJ164" s="15" t="s">
        <v>77</v>
      </c>
      <c r="BK164" s="141">
        <f>ROUND(I164*H164,2)</f>
        <v>2440</v>
      </c>
      <c r="BL164" s="15" t="s">
        <v>188</v>
      </c>
      <c r="BM164" s="140" t="s">
        <v>352</v>
      </c>
    </row>
    <row r="165" spans="1:65" s="2" customFormat="1" ht="39">
      <c r="A165" s="27"/>
      <c r="B165" s="28"/>
      <c r="C165" s="27"/>
      <c r="D165" s="150" t="s">
        <v>162</v>
      </c>
      <c r="E165" s="27"/>
      <c r="F165" s="151" t="s">
        <v>353</v>
      </c>
      <c r="G165" s="27"/>
      <c r="H165" s="27"/>
      <c r="I165" s="27"/>
      <c r="J165" s="27"/>
      <c r="K165" s="27"/>
      <c r="L165" s="28"/>
      <c r="M165" s="152"/>
      <c r="N165" s="153"/>
      <c r="O165" s="48"/>
      <c r="P165" s="48"/>
      <c r="Q165" s="48"/>
      <c r="R165" s="48"/>
      <c r="S165" s="48"/>
      <c r="T165" s="49"/>
      <c r="U165" s="27"/>
      <c r="V165" s="27"/>
      <c r="W165" s="27"/>
      <c r="X165" s="27"/>
      <c r="Y165" s="27"/>
      <c r="Z165" s="27"/>
      <c r="AA165" s="27"/>
      <c r="AB165" s="27"/>
      <c r="AC165" s="27"/>
      <c r="AD165" s="27"/>
      <c r="AE165" s="27"/>
      <c r="AT165" s="15" t="s">
        <v>162</v>
      </c>
      <c r="AU165" s="15" t="s">
        <v>79</v>
      </c>
    </row>
    <row r="166" spans="1:65" s="2" customFormat="1" ht="16.5" customHeight="1">
      <c r="A166" s="27"/>
      <c r="B166" s="128"/>
      <c r="C166" s="142" t="s">
        <v>197</v>
      </c>
      <c r="D166" s="142" t="s">
        <v>139</v>
      </c>
      <c r="E166" s="143" t="s">
        <v>354</v>
      </c>
      <c r="F166" s="144" t="s">
        <v>355</v>
      </c>
      <c r="G166" s="145" t="s">
        <v>206</v>
      </c>
      <c r="H166" s="146">
        <v>2</v>
      </c>
      <c r="I166" s="147">
        <v>4900</v>
      </c>
      <c r="J166" s="147">
        <f>ROUND(I166*H166,2)</f>
        <v>9800</v>
      </c>
      <c r="K166" s="144" t="s">
        <v>121</v>
      </c>
      <c r="L166" s="28"/>
      <c r="M166" s="148" t="s">
        <v>3</v>
      </c>
      <c r="N166" s="149" t="s">
        <v>40</v>
      </c>
      <c r="O166" s="138">
        <v>0.25800000000000001</v>
      </c>
      <c r="P166" s="138">
        <f>O166*H166</f>
        <v>0.51600000000000001</v>
      </c>
      <c r="Q166" s="138">
        <v>1.5399999999999999E-3</v>
      </c>
      <c r="R166" s="138">
        <f>Q166*H166</f>
        <v>3.0799999999999998E-3</v>
      </c>
      <c r="S166" s="138">
        <v>0</v>
      </c>
      <c r="T166" s="139">
        <f>S166*H166</f>
        <v>0</v>
      </c>
      <c r="U166" s="27"/>
      <c r="V166" s="27"/>
      <c r="W166" s="27"/>
      <c r="X166" s="27"/>
      <c r="Y166" s="27"/>
      <c r="Z166" s="27"/>
      <c r="AA166" s="27"/>
      <c r="AB166" s="27"/>
      <c r="AC166" s="27"/>
      <c r="AD166" s="27"/>
      <c r="AE166" s="27"/>
      <c r="AR166" s="140" t="s">
        <v>188</v>
      </c>
      <c r="AT166" s="140" t="s">
        <v>139</v>
      </c>
      <c r="AU166" s="140" t="s">
        <v>79</v>
      </c>
      <c r="AY166" s="15" t="s">
        <v>113</v>
      </c>
      <c r="BE166" s="141">
        <f>IF(N166="základní",J166,0)</f>
        <v>9800</v>
      </c>
      <c r="BF166" s="141">
        <f>IF(N166="snížená",J166,0)</f>
        <v>0</v>
      </c>
      <c r="BG166" s="141">
        <f>IF(N166="zákl. přenesená",J166,0)</f>
        <v>0</v>
      </c>
      <c r="BH166" s="141">
        <f>IF(N166="sníž. přenesená",J166,0)</f>
        <v>0</v>
      </c>
      <c r="BI166" s="141">
        <f>IF(N166="nulová",J166,0)</f>
        <v>0</v>
      </c>
      <c r="BJ166" s="15" t="s">
        <v>77</v>
      </c>
      <c r="BK166" s="141">
        <f>ROUND(I166*H166,2)</f>
        <v>9800</v>
      </c>
      <c r="BL166" s="15" t="s">
        <v>188</v>
      </c>
      <c r="BM166" s="140" t="s">
        <v>356</v>
      </c>
    </row>
    <row r="167" spans="1:65" s="2" customFormat="1" ht="16.5" customHeight="1">
      <c r="A167" s="27"/>
      <c r="B167" s="128"/>
      <c r="C167" s="142" t="s">
        <v>357</v>
      </c>
      <c r="D167" s="142" t="s">
        <v>139</v>
      </c>
      <c r="E167" s="143" t="s">
        <v>358</v>
      </c>
      <c r="F167" s="144" t="s">
        <v>359</v>
      </c>
      <c r="G167" s="145" t="s">
        <v>206</v>
      </c>
      <c r="H167" s="146">
        <v>1</v>
      </c>
      <c r="I167" s="147">
        <v>4900</v>
      </c>
      <c r="J167" s="147">
        <f>ROUND(I167*H167,2)</f>
        <v>4900</v>
      </c>
      <c r="K167" s="144" t="s">
        <v>121</v>
      </c>
      <c r="L167" s="28"/>
      <c r="M167" s="148" t="s">
        <v>3</v>
      </c>
      <c r="N167" s="149" t="s">
        <v>40</v>
      </c>
      <c r="O167" s="138">
        <v>0.28799999999999998</v>
      </c>
      <c r="P167" s="138">
        <f>O167*H167</f>
        <v>0.28799999999999998</v>
      </c>
      <c r="Q167" s="138">
        <v>1.5499999999999999E-3</v>
      </c>
      <c r="R167" s="138">
        <f>Q167*H167</f>
        <v>1.5499999999999999E-3</v>
      </c>
      <c r="S167" s="138">
        <v>0</v>
      </c>
      <c r="T167" s="139">
        <f>S167*H167</f>
        <v>0</v>
      </c>
      <c r="U167" s="27"/>
      <c r="V167" s="27"/>
      <c r="W167" s="27"/>
      <c r="X167" s="27"/>
      <c r="Y167" s="27"/>
      <c r="Z167" s="27"/>
      <c r="AA167" s="27"/>
      <c r="AB167" s="27"/>
      <c r="AC167" s="27"/>
      <c r="AD167" s="27"/>
      <c r="AE167" s="27"/>
      <c r="AR167" s="140" t="s">
        <v>188</v>
      </c>
      <c r="AT167" s="140" t="s">
        <v>139</v>
      </c>
      <c r="AU167" s="140" t="s">
        <v>79</v>
      </c>
      <c r="AY167" s="15" t="s">
        <v>113</v>
      </c>
      <c r="BE167" s="141">
        <f>IF(N167="základní",J167,0)</f>
        <v>4900</v>
      </c>
      <c r="BF167" s="141">
        <f>IF(N167="snížená",J167,0)</f>
        <v>0</v>
      </c>
      <c r="BG167" s="141">
        <f>IF(N167="zákl. přenesená",J167,0)</f>
        <v>0</v>
      </c>
      <c r="BH167" s="141">
        <f>IF(N167="sníž. přenesená",J167,0)</f>
        <v>0</v>
      </c>
      <c r="BI167" s="141">
        <f>IF(N167="nulová",J167,0)</f>
        <v>0</v>
      </c>
      <c r="BJ167" s="15" t="s">
        <v>77</v>
      </c>
      <c r="BK167" s="141">
        <f>ROUND(I167*H167,2)</f>
        <v>4900</v>
      </c>
      <c r="BL167" s="15" t="s">
        <v>188</v>
      </c>
      <c r="BM167" s="140" t="s">
        <v>360</v>
      </c>
    </row>
    <row r="168" spans="1:65" s="2" customFormat="1" ht="16.5" customHeight="1">
      <c r="A168" s="27"/>
      <c r="B168" s="128"/>
      <c r="C168" s="142" t="s">
        <v>361</v>
      </c>
      <c r="D168" s="142" t="s">
        <v>139</v>
      </c>
      <c r="E168" s="143" t="s">
        <v>362</v>
      </c>
      <c r="F168" s="144" t="s">
        <v>363</v>
      </c>
      <c r="G168" s="145" t="s">
        <v>206</v>
      </c>
      <c r="H168" s="146">
        <v>1</v>
      </c>
      <c r="I168" s="147">
        <v>4900</v>
      </c>
      <c r="J168" s="147">
        <f>ROUND(I168*H168,2)</f>
        <v>4900</v>
      </c>
      <c r="K168" s="144" t="s">
        <v>121</v>
      </c>
      <c r="L168" s="28"/>
      <c r="M168" s="148" t="s">
        <v>3</v>
      </c>
      <c r="N168" s="149" t="s">
        <v>40</v>
      </c>
      <c r="O168" s="138">
        <v>0.28799999999999998</v>
      </c>
      <c r="P168" s="138">
        <f>O168*H168</f>
        <v>0.28799999999999998</v>
      </c>
      <c r="Q168" s="138">
        <v>1.5499999999999999E-3</v>
      </c>
      <c r="R168" s="138">
        <f>Q168*H168</f>
        <v>1.5499999999999999E-3</v>
      </c>
      <c r="S168" s="138">
        <v>0</v>
      </c>
      <c r="T168" s="139">
        <f>S168*H168</f>
        <v>0</v>
      </c>
      <c r="U168" s="27"/>
      <c r="V168" s="27"/>
      <c r="W168" s="27"/>
      <c r="X168" s="27"/>
      <c r="Y168" s="27"/>
      <c r="Z168" s="27"/>
      <c r="AA168" s="27"/>
      <c r="AB168" s="27"/>
      <c r="AC168" s="27"/>
      <c r="AD168" s="27"/>
      <c r="AE168" s="27"/>
      <c r="AR168" s="140" t="s">
        <v>188</v>
      </c>
      <c r="AT168" s="140" t="s">
        <v>139</v>
      </c>
      <c r="AU168" s="140" t="s">
        <v>79</v>
      </c>
      <c r="AY168" s="15" t="s">
        <v>113</v>
      </c>
      <c r="BE168" s="141">
        <f>IF(N168="základní",J168,0)</f>
        <v>4900</v>
      </c>
      <c r="BF168" s="141">
        <f>IF(N168="snížená",J168,0)</f>
        <v>0</v>
      </c>
      <c r="BG168" s="141">
        <f>IF(N168="zákl. přenesená",J168,0)</f>
        <v>0</v>
      </c>
      <c r="BH168" s="141">
        <f>IF(N168="sníž. přenesená",J168,0)</f>
        <v>0</v>
      </c>
      <c r="BI168" s="141">
        <f>IF(N168="nulová",J168,0)</f>
        <v>0</v>
      </c>
      <c r="BJ168" s="15" t="s">
        <v>77</v>
      </c>
      <c r="BK168" s="141">
        <f>ROUND(I168*H168,2)</f>
        <v>4900</v>
      </c>
      <c r="BL168" s="15" t="s">
        <v>188</v>
      </c>
      <c r="BM168" s="140" t="s">
        <v>364</v>
      </c>
    </row>
    <row r="169" spans="1:65" s="2" customFormat="1" ht="24" customHeight="1">
      <c r="A169" s="27"/>
      <c r="B169" s="128"/>
      <c r="C169" s="142" t="s">
        <v>365</v>
      </c>
      <c r="D169" s="142" t="s">
        <v>139</v>
      </c>
      <c r="E169" s="143" t="s">
        <v>366</v>
      </c>
      <c r="F169" s="144" t="s">
        <v>367</v>
      </c>
      <c r="G169" s="145" t="s">
        <v>175</v>
      </c>
      <c r="H169" s="146">
        <v>0.27400000000000002</v>
      </c>
      <c r="I169" s="147">
        <v>1200</v>
      </c>
      <c r="J169" s="147">
        <f>ROUND(I169*H169,2)</f>
        <v>328.8</v>
      </c>
      <c r="K169" s="144" t="s">
        <v>121</v>
      </c>
      <c r="L169" s="28"/>
      <c r="M169" s="148" t="s">
        <v>3</v>
      </c>
      <c r="N169" s="149" t="s">
        <v>40</v>
      </c>
      <c r="O169" s="138">
        <v>4.093</v>
      </c>
      <c r="P169" s="138">
        <f>O169*H169</f>
        <v>1.1214820000000001</v>
      </c>
      <c r="Q169" s="138">
        <v>0</v>
      </c>
      <c r="R169" s="138">
        <f>Q169*H169</f>
        <v>0</v>
      </c>
      <c r="S169" s="138">
        <v>0</v>
      </c>
      <c r="T169" s="139">
        <f>S169*H169</f>
        <v>0</v>
      </c>
      <c r="U169" s="27"/>
      <c r="V169" s="27"/>
      <c r="W169" s="27"/>
      <c r="X169" s="27"/>
      <c r="Y169" s="27"/>
      <c r="Z169" s="27"/>
      <c r="AA169" s="27"/>
      <c r="AB169" s="27"/>
      <c r="AC169" s="27"/>
      <c r="AD169" s="27"/>
      <c r="AE169" s="27"/>
      <c r="AR169" s="140" t="s">
        <v>188</v>
      </c>
      <c r="AT169" s="140" t="s">
        <v>139</v>
      </c>
      <c r="AU169" s="140" t="s">
        <v>79</v>
      </c>
      <c r="AY169" s="15" t="s">
        <v>113</v>
      </c>
      <c r="BE169" s="141">
        <f>IF(N169="základní",J169,0)</f>
        <v>328.8</v>
      </c>
      <c r="BF169" s="141">
        <f>IF(N169="snížená",J169,0)</f>
        <v>0</v>
      </c>
      <c r="BG169" s="141">
        <f>IF(N169="zákl. přenesená",J169,0)</f>
        <v>0</v>
      </c>
      <c r="BH169" s="141">
        <f>IF(N169="sníž. přenesená",J169,0)</f>
        <v>0</v>
      </c>
      <c r="BI169" s="141">
        <f>IF(N169="nulová",J169,0)</f>
        <v>0</v>
      </c>
      <c r="BJ169" s="15" t="s">
        <v>77</v>
      </c>
      <c r="BK169" s="141">
        <f>ROUND(I169*H169,2)</f>
        <v>328.8</v>
      </c>
      <c r="BL169" s="15" t="s">
        <v>188</v>
      </c>
      <c r="BM169" s="140" t="s">
        <v>368</v>
      </c>
    </row>
    <row r="170" spans="1:65" s="2" customFormat="1" ht="97.5">
      <c r="A170" s="27"/>
      <c r="B170" s="28"/>
      <c r="C170" s="27"/>
      <c r="D170" s="150" t="s">
        <v>162</v>
      </c>
      <c r="E170" s="27"/>
      <c r="F170" s="151" t="s">
        <v>369</v>
      </c>
      <c r="G170" s="27"/>
      <c r="H170" s="27"/>
      <c r="I170" s="27"/>
      <c r="J170" s="27"/>
      <c r="K170" s="27"/>
      <c r="L170" s="28"/>
      <c r="M170" s="152"/>
      <c r="N170" s="153"/>
      <c r="O170" s="48"/>
      <c r="P170" s="48"/>
      <c r="Q170" s="48"/>
      <c r="R170" s="48"/>
      <c r="S170" s="48"/>
      <c r="T170" s="49"/>
      <c r="U170" s="27"/>
      <c r="V170" s="27"/>
      <c r="W170" s="27"/>
      <c r="X170" s="27"/>
      <c r="Y170" s="27"/>
      <c r="Z170" s="27"/>
      <c r="AA170" s="27"/>
      <c r="AB170" s="27"/>
      <c r="AC170" s="27"/>
      <c r="AD170" s="27"/>
      <c r="AE170" s="27"/>
      <c r="AT170" s="15" t="s">
        <v>162</v>
      </c>
      <c r="AU170" s="15" t="s">
        <v>79</v>
      </c>
    </row>
    <row r="171" spans="1:65" s="2" customFormat="1" ht="24" customHeight="1">
      <c r="A171" s="27"/>
      <c r="B171" s="128"/>
      <c r="C171" s="142" t="s">
        <v>370</v>
      </c>
      <c r="D171" s="142" t="s">
        <v>139</v>
      </c>
      <c r="E171" s="143" t="s">
        <v>371</v>
      </c>
      <c r="F171" s="144" t="s">
        <v>372</v>
      </c>
      <c r="G171" s="145" t="s">
        <v>175</v>
      </c>
      <c r="H171" s="146">
        <v>0.27400000000000002</v>
      </c>
      <c r="I171" s="147">
        <v>584</v>
      </c>
      <c r="J171" s="147">
        <f>ROUND(I171*H171,2)</f>
        <v>160.02000000000001</v>
      </c>
      <c r="K171" s="144" t="s">
        <v>121</v>
      </c>
      <c r="L171" s="28"/>
      <c r="M171" s="148" t="s">
        <v>3</v>
      </c>
      <c r="N171" s="149" t="s">
        <v>40</v>
      </c>
      <c r="O171" s="138">
        <v>0.76500000000000001</v>
      </c>
      <c r="P171" s="138">
        <f>O171*H171</f>
        <v>0.20961000000000002</v>
      </c>
      <c r="Q171" s="138">
        <v>0</v>
      </c>
      <c r="R171" s="138">
        <f>Q171*H171</f>
        <v>0</v>
      </c>
      <c r="S171" s="138">
        <v>0</v>
      </c>
      <c r="T171" s="139">
        <f>S171*H171</f>
        <v>0</v>
      </c>
      <c r="U171" s="27"/>
      <c r="V171" s="27"/>
      <c r="W171" s="27"/>
      <c r="X171" s="27"/>
      <c r="Y171" s="27"/>
      <c r="Z171" s="27"/>
      <c r="AA171" s="27"/>
      <c r="AB171" s="27"/>
      <c r="AC171" s="27"/>
      <c r="AD171" s="27"/>
      <c r="AE171" s="27"/>
      <c r="AR171" s="140" t="s">
        <v>188</v>
      </c>
      <c r="AT171" s="140" t="s">
        <v>139</v>
      </c>
      <c r="AU171" s="140" t="s">
        <v>79</v>
      </c>
      <c r="AY171" s="15" t="s">
        <v>113</v>
      </c>
      <c r="BE171" s="141">
        <f>IF(N171="základní",J171,0)</f>
        <v>160.02000000000001</v>
      </c>
      <c r="BF171" s="141">
        <f>IF(N171="snížená",J171,0)</f>
        <v>0</v>
      </c>
      <c r="BG171" s="141">
        <f>IF(N171="zákl. přenesená",J171,0)</f>
        <v>0</v>
      </c>
      <c r="BH171" s="141">
        <f>IF(N171="sníž. přenesená",J171,0)</f>
        <v>0</v>
      </c>
      <c r="BI171" s="141">
        <f>IF(N171="nulová",J171,0)</f>
        <v>0</v>
      </c>
      <c r="BJ171" s="15" t="s">
        <v>77</v>
      </c>
      <c r="BK171" s="141">
        <f>ROUND(I171*H171,2)</f>
        <v>160.02000000000001</v>
      </c>
      <c r="BL171" s="15" t="s">
        <v>188</v>
      </c>
      <c r="BM171" s="140" t="s">
        <v>373</v>
      </c>
    </row>
    <row r="172" spans="1:65" s="2" customFormat="1" ht="97.5">
      <c r="A172" s="27"/>
      <c r="B172" s="28"/>
      <c r="C172" s="27"/>
      <c r="D172" s="150" t="s">
        <v>162</v>
      </c>
      <c r="E172" s="27"/>
      <c r="F172" s="151" t="s">
        <v>369</v>
      </c>
      <c r="G172" s="27"/>
      <c r="H172" s="27"/>
      <c r="I172" s="27"/>
      <c r="J172" s="27"/>
      <c r="K172" s="27"/>
      <c r="L172" s="28"/>
      <c r="M172" s="152"/>
      <c r="N172" s="153"/>
      <c r="O172" s="48"/>
      <c r="P172" s="48"/>
      <c r="Q172" s="48"/>
      <c r="R172" s="48"/>
      <c r="S172" s="48"/>
      <c r="T172" s="49"/>
      <c r="U172" s="27"/>
      <c r="V172" s="27"/>
      <c r="W172" s="27"/>
      <c r="X172" s="27"/>
      <c r="Y172" s="27"/>
      <c r="Z172" s="27"/>
      <c r="AA172" s="27"/>
      <c r="AB172" s="27"/>
      <c r="AC172" s="27"/>
      <c r="AD172" s="27"/>
      <c r="AE172" s="27"/>
      <c r="AT172" s="15" t="s">
        <v>162</v>
      </c>
      <c r="AU172" s="15" t="s">
        <v>79</v>
      </c>
    </row>
    <row r="173" spans="1:65" s="12" customFormat="1" ht="22.9" customHeight="1">
      <c r="B173" s="116"/>
      <c r="D173" s="117" t="s">
        <v>68</v>
      </c>
      <c r="E173" s="126" t="s">
        <v>374</v>
      </c>
      <c r="F173" s="126" t="s">
        <v>375</v>
      </c>
      <c r="J173" s="127">
        <f>BK173</f>
        <v>140435.01999999999</v>
      </c>
      <c r="L173" s="116"/>
      <c r="M173" s="120"/>
      <c r="N173" s="121"/>
      <c r="O173" s="121"/>
      <c r="P173" s="122">
        <f>SUM(P174:P185)</f>
        <v>244.54332999999997</v>
      </c>
      <c r="Q173" s="121"/>
      <c r="R173" s="122">
        <f>SUM(R174:R185)</f>
        <v>0.35765999999999998</v>
      </c>
      <c r="S173" s="121"/>
      <c r="T173" s="123">
        <f>SUM(T174:T185)</f>
        <v>0</v>
      </c>
      <c r="AR173" s="117" t="s">
        <v>79</v>
      </c>
      <c r="AT173" s="124" t="s">
        <v>68</v>
      </c>
      <c r="AU173" s="124" t="s">
        <v>77</v>
      </c>
      <c r="AY173" s="117" t="s">
        <v>113</v>
      </c>
      <c r="BK173" s="125">
        <f>SUM(BK174:BK185)</f>
        <v>140435.01999999999</v>
      </c>
    </row>
    <row r="174" spans="1:65" s="2" customFormat="1" ht="16.5" customHeight="1">
      <c r="A174" s="27"/>
      <c r="B174" s="128"/>
      <c r="C174" s="142" t="s">
        <v>376</v>
      </c>
      <c r="D174" s="142" t="s">
        <v>139</v>
      </c>
      <c r="E174" s="143" t="s">
        <v>377</v>
      </c>
      <c r="F174" s="144" t="s">
        <v>378</v>
      </c>
      <c r="G174" s="145" t="s">
        <v>120</v>
      </c>
      <c r="H174" s="146">
        <v>190</v>
      </c>
      <c r="I174" s="147">
        <v>184</v>
      </c>
      <c r="J174" s="147">
        <f t="shared" ref="J174:J182" si="30">ROUND(I174*H174,2)</f>
        <v>34960</v>
      </c>
      <c r="K174" s="144" t="s">
        <v>121</v>
      </c>
      <c r="L174" s="28"/>
      <c r="M174" s="148" t="s">
        <v>3</v>
      </c>
      <c r="N174" s="149" t="s">
        <v>40</v>
      </c>
      <c r="O174" s="138">
        <v>0.41099999999999998</v>
      </c>
      <c r="P174" s="138">
        <f t="shared" ref="P174:P182" si="31">O174*H174</f>
        <v>78.089999999999989</v>
      </c>
      <c r="Q174" s="138">
        <v>4.6999999999999999E-4</v>
      </c>
      <c r="R174" s="138">
        <f t="shared" ref="R174:R182" si="32">Q174*H174</f>
        <v>8.929999999999999E-2</v>
      </c>
      <c r="S174" s="138">
        <v>0</v>
      </c>
      <c r="T174" s="139">
        <f t="shared" ref="T174:T182" si="33">S174*H174</f>
        <v>0</v>
      </c>
      <c r="U174" s="27"/>
      <c r="V174" s="27"/>
      <c r="W174" s="27"/>
      <c r="X174" s="27"/>
      <c r="Y174" s="27"/>
      <c r="Z174" s="27"/>
      <c r="AA174" s="27"/>
      <c r="AB174" s="27"/>
      <c r="AC174" s="27"/>
      <c r="AD174" s="27"/>
      <c r="AE174" s="27"/>
      <c r="AR174" s="140" t="s">
        <v>188</v>
      </c>
      <c r="AT174" s="140" t="s">
        <v>139</v>
      </c>
      <c r="AU174" s="140" t="s">
        <v>79</v>
      </c>
      <c r="AY174" s="15" t="s">
        <v>113</v>
      </c>
      <c r="BE174" s="141">
        <f t="shared" ref="BE174:BE182" si="34">IF(N174="základní",J174,0)</f>
        <v>34960</v>
      </c>
      <c r="BF174" s="141">
        <f t="shared" ref="BF174:BF182" si="35">IF(N174="snížená",J174,0)</f>
        <v>0</v>
      </c>
      <c r="BG174" s="141">
        <f t="shared" ref="BG174:BG182" si="36">IF(N174="zákl. přenesená",J174,0)</f>
        <v>0</v>
      </c>
      <c r="BH174" s="141">
        <f t="shared" ref="BH174:BH182" si="37">IF(N174="sníž. přenesená",J174,0)</f>
        <v>0</v>
      </c>
      <c r="BI174" s="141">
        <f t="shared" ref="BI174:BI182" si="38">IF(N174="nulová",J174,0)</f>
        <v>0</v>
      </c>
      <c r="BJ174" s="15" t="s">
        <v>77</v>
      </c>
      <c r="BK174" s="141">
        <f t="shared" ref="BK174:BK182" si="39">ROUND(I174*H174,2)</f>
        <v>34960</v>
      </c>
      <c r="BL174" s="15" t="s">
        <v>188</v>
      </c>
      <c r="BM174" s="140" t="s">
        <v>379</v>
      </c>
    </row>
    <row r="175" spans="1:65" s="2" customFormat="1" ht="16.5" customHeight="1">
      <c r="A175" s="27"/>
      <c r="B175" s="128"/>
      <c r="C175" s="142" t="s">
        <v>380</v>
      </c>
      <c r="D175" s="142" t="s">
        <v>139</v>
      </c>
      <c r="E175" s="143" t="s">
        <v>381</v>
      </c>
      <c r="F175" s="144" t="s">
        <v>382</v>
      </c>
      <c r="G175" s="145" t="s">
        <v>120</v>
      </c>
      <c r="H175" s="146">
        <v>135</v>
      </c>
      <c r="I175" s="147">
        <v>212</v>
      </c>
      <c r="J175" s="147">
        <f t="shared" si="30"/>
        <v>28620</v>
      </c>
      <c r="K175" s="144" t="s">
        <v>121</v>
      </c>
      <c r="L175" s="28"/>
      <c r="M175" s="148" t="s">
        <v>3</v>
      </c>
      <c r="N175" s="149" t="s">
        <v>40</v>
      </c>
      <c r="O175" s="138">
        <v>0.42</v>
      </c>
      <c r="P175" s="138">
        <f t="shared" si="31"/>
        <v>56.699999999999996</v>
      </c>
      <c r="Q175" s="138">
        <v>5.8E-4</v>
      </c>
      <c r="R175" s="138">
        <f t="shared" si="32"/>
        <v>7.8299999999999995E-2</v>
      </c>
      <c r="S175" s="138">
        <v>0</v>
      </c>
      <c r="T175" s="139">
        <f t="shared" si="33"/>
        <v>0</v>
      </c>
      <c r="U175" s="27"/>
      <c r="V175" s="27"/>
      <c r="W175" s="27"/>
      <c r="X175" s="27"/>
      <c r="Y175" s="27"/>
      <c r="Z175" s="27"/>
      <c r="AA175" s="27"/>
      <c r="AB175" s="27"/>
      <c r="AC175" s="27"/>
      <c r="AD175" s="27"/>
      <c r="AE175" s="27"/>
      <c r="AR175" s="140" t="s">
        <v>188</v>
      </c>
      <c r="AT175" s="140" t="s">
        <v>139</v>
      </c>
      <c r="AU175" s="140" t="s">
        <v>79</v>
      </c>
      <c r="AY175" s="15" t="s">
        <v>113</v>
      </c>
      <c r="BE175" s="141">
        <f t="shared" si="34"/>
        <v>28620</v>
      </c>
      <c r="BF175" s="141">
        <f t="shared" si="35"/>
        <v>0</v>
      </c>
      <c r="BG175" s="141">
        <f t="shared" si="36"/>
        <v>0</v>
      </c>
      <c r="BH175" s="141">
        <f t="shared" si="37"/>
        <v>0</v>
      </c>
      <c r="BI175" s="141">
        <f t="shared" si="38"/>
        <v>0</v>
      </c>
      <c r="BJ175" s="15" t="s">
        <v>77</v>
      </c>
      <c r="BK175" s="141">
        <f t="shared" si="39"/>
        <v>28620</v>
      </c>
      <c r="BL175" s="15" t="s">
        <v>188</v>
      </c>
      <c r="BM175" s="140" t="s">
        <v>383</v>
      </c>
    </row>
    <row r="176" spans="1:65" s="2" customFormat="1" ht="16.5" customHeight="1">
      <c r="A176" s="27"/>
      <c r="B176" s="128"/>
      <c r="C176" s="142" t="s">
        <v>384</v>
      </c>
      <c r="D176" s="142" t="s">
        <v>139</v>
      </c>
      <c r="E176" s="143" t="s">
        <v>385</v>
      </c>
      <c r="F176" s="144" t="s">
        <v>386</v>
      </c>
      <c r="G176" s="145" t="s">
        <v>120</v>
      </c>
      <c r="H176" s="146">
        <v>140</v>
      </c>
      <c r="I176" s="147">
        <v>241</v>
      </c>
      <c r="J176" s="147">
        <f t="shared" si="30"/>
        <v>33740</v>
      </c>
      <c r="K176" s="144" t="s">
        <v>121</v>
      </c>
      <c r="L176" s="28"/>
      <c r="M176" s="148" t="s">
        <v>3</v>
      </c>
      <c r="N176" s="149" t="s">
        <v>40</v>
      </c>
      <c r="O176" s="138">
        <v>0.42599999999999999</v>
      </c>
      <c r="P176" s="138">
        <f t="shared" si="31"/>
        <v>59.64</v>
      </c>
      <c r="Q176" s="138">
        <v>7.1000000000000002E-4</v>
      </c>
      <c r="R176" s="138">
        <f t="shared" si="32"/>
        <v>9.9400000000000002E-2</v>
      </c>
      <c r="S176" s="138">
        <v>0</v>
      </c>
      <c r="T176" s="139">
        <f t="shared" si="33"/>
        <v>0</v>
      </c>
      <c r="U176" s="27"/>
      <c r="V176" s="27"/>
      <c r="W176" s="27"/>
      <c r="X176" s="27"/>
      <c r="Y176" s="27"/>
      <c r="Z176" s="27"/>
      <c r="AA176" s="27"/>
      <c r="AB176" s="27"/>
      <c r="AC176" s="27"/>
      <c r="AD176" s="27"/>
      <c r="AE176" s="27"/>
      <c r="AR176" s="140" t="s">
        <v>188</v>
      </c>
      <c r="AT176" s="140" t="s">
        <v>139</v>
      </c>
      <c r="AU176" s="140" t="s">
        <v>79</v>
      </c>
      <c r="AY176" s="15" t="s">
        <v>113</v>
      </c>
      <c r="BE176" s="141">
        <f t="shared" si="34"/>
        <v>33740</v>
      </c>
      <c r="BF176" s="141">
        <f t="shared" si="35"/>
        <v>0</v>
      </c>
      <c r="BG176" s="141">
        <f t="shared" si="36"/>
        <v>0</v>
      </c>
      <c r="BH176" s="141">
        <f t="shared" si="37"/>
        <v>0</v>
      </c>
      <c r="BI176" s="141">
        <f t="shared" si="38"/>
        <v>0</v>
      </c>
      <c r="BJ176" s="15" t="s">
        <v>77</v>
      </c>
      <c r="BK176" s="141">
        <f t="shared" si="39"/>
        <v>33740</v>
      </c>
      <c r="BL176" s="15" t="s">
        <v>188</v>
      </c>
      <c r="BM176" s="140" t="s">
        <v>387</v>
      </c>
    </row>
    <row r="177" spans="1:65" s="2" customFormat="1" ht="16.5" customHeight="1">
      <c r="A177" s="27"/>
      <c r="B177" s="128"/>
      <c r="C177" s="142" t="s">
        <v>388</v>
      </c>
      <c r="D177" s="142" t="s">
        <v>139</v>
      </c>
      <c r="E177" s="143" t="s">
        <v>389</v>
      </c>
      <c r="F177" s="144" t="s">
        <v>390</v>
      </c>
      <c r="G177" s="145" t="s">
        <v>120</v>
      </c>
      <c r="H177" s="146">
        <v>45</v>
      </c>
      <c r="I177" s="147">
        <v>454</v>
      </c>
      <c r="J177" s="147">
        <f t="shared" si="30"/>
        <v>20430</v>
      </c>
      <c r="K177" s="144" t="s">
        <v>121</v>
      </c>
      <c r="L177" s="28"/>
      <c r="M177" s="148" t="s">
        <v>3</v>
      </c>
      <c r="N177" s="149" t="s">
        <v>40</v>
      </c>
      <c r="O177" s="138">
        <v>0.432</v>
      </c>
      <c r="P177" s="138">
        <f t="shared" si="31"/>
        <v>19.440000000000001</v>
      </c>
      <c r="Q177" s="138">
        <v>1.06E-3</v>
      </c>
      <c r="R177" s="138">
        <f t="shared" si="32"/>
        <v>4.7699999999999999E-2</v>
      </c>
      <c r="S177" s="138">
        <v>0</v>
      </c>
      <c r="T177" s="139">
        <f t="shared" si="33"/>
        <v>0</v>
      </c>
      <c r="U177" s="27"/>
      <c r="V177" s="27"/>
      <c r="W177" s="27"/>
      <c r="X177" s="27"/>
      <c r="Y177" s="27"/>
      <c r="Z177" s="27"/>
      <c r="AA177" s="27"/>
      <c r="AB177" s="27"/>
      <c r="AC177" s="27"/>
      <c r="AD177" s="27"/>
      <c r="AE177" s="27"/>
      <c r="AR177" s="140" t="s">
        <v>188</v>
      </c>
      <c r="AT177" s="140" t="s">
        <v>139</v>
      </c>
      <c r="AU177" s="140" t="s">
        <v>79</v>
      </c>
      <c r="AY177" s="15" t="s">
        <v>113</v>
      </c>
      <c r="BE177" s="141">
        <f t="shared" si="34"/>
        <v>20430</v>
      </c>
      <c r="BF177" s="141">
        <f t="shared" si="35"/>
        <v>0</v>
      </c>
      <c r="BG177" s="141">
        <f t="shared" si="36"/>
        <v>0</v>
      </c>
      <c r="BH177" s="141">
        <f t="shared" si="37"/>
        <v>0</v>
      </c>
      <c r="BI177" s="141">
        <f t="shared" si="38"/>
        <v>0</v>
      </c>
      <c r="BJ177" s="15" t="s">
        <v>77</v>
      </c>
      <c r="BK177" s="141">
        <f t="shared" si="39"/>
        <v>20430</v>
      </c>
      <c r="BL177" s="15" t="s">
        <v>188</v>
      </c>
      <c r="BM177" s="140" t="s">
        <v>391</v>
      </c>
    </row>
    <row r="178" spans="1:65" s="2" customFormat="1" ht="16.5" customHeight="1">
      <c r="A178" s="27"/>
      <c r="B178" s="128"/>
      <c r="C178" s="142" t="s">
        <v>392</v>
      </c>
      <c r="D178" s="142" t="s">
        <v>139</v>
      </c>
      <c r="E178" s="143" t="s">
        <v>393</v>
      </c>
      <c r="F178" s="144" t="s">
        <v>394</v>
      </c>
      <c r="G178" s="145" t="s">
        <v>120</v>
      </c>
      <c r="H178" s="146">
        <v>15</v>
      </c>
      <c r="I178" s="147">
        <v>725</v>
      </c>
      <c r="J178" s="147">
        <f t="shared" si="30"/>
        <v>10875</v>
      </c>
      <c r="K178" s="144" t="s">
        <v>121</v>
      </c>
      <c r="L178" s="28"/>
      <c r="M178" s="148" t="s">
        <v>3</v>
      </c>
      <c r="N178" s="149" t="s">
        <v>40</v>
      </c>
      <c r="O178" s="138">
        <v>0.46100000000000002</v>
      </c>
      <c r="P178" s="138">
        <f t="shared" si="31"/>
        <v>6.915</v>
      </c>
      <c r="Q178" s="138">
        <v>1.9599999999999999E-3</v>
      </c>
      <c r="R178" s="138">
        <f t="shared" si="32"/>
        <v>2.9399999999999999E-2</v>
      </c>
      <c r="S178" s="138">
        <v>0</v>
      </c>
      <c r="T178" s="139">
        <f t="shared" si="33"/>
        <v>0</v>
      </c>
      <c r="U178" s="27"/>
      <c r="V178" s="27"/>
      <c r="W178" s="27"/>
      <c r="X178" s="27"/>
      <c r="Y178" s="27"/>
      <c r="Z178" s="27"/>
      <c r="AA178" s="27"/>
      <c r="AB178" s="27"/>
      <c r="AC178" s="27"/>
      <c r="AD178" s="27"/>
      <c r="AE178" s="27"/>
      <c r="AR178" s="140" t="s">
        <v>188</v>
      </c>
      <c r="AT178" s="140" t="s">
        <v>139</v>
      </c>
      <c r="AU178" s="140" t="s">
        <v>79</v>
      </c>
      <c r="AY178" s="15" t="s">
        <v>113</v>
      </c>
      <c r="BE178" s="141">
        <f t="shared" si="34"/>
        <v>10875</v>
      </c>
      <c r="BF178" s="141">
        <f t="shared" si="35"/>
        <v>0</v>
      </c>
      <c r="BG178" s="141">
        <f t="shared" si="36"/>
        <v>0</v>
      </c>
      <c r="BH178" s="141">
        <f t="shared" si="37"/>
        <v>0</v>
      </c>
      <c r="BI178" s="141">
        <f t="shared" si="38"/>
        <v>0</v>
      </c>
      <c r="BJ178" s="15" t="s">
        <v>77</v>
      </c>
      <c r="BK178" s="141">
        <f t="shared" si="39"/>
        <v>10875</v>
      </c>
      <c r="BL178" s="15" t="s">
        <v>188</v>
      </c>
      <c r="BM178" s="140" t="s">
        <v>395</v>
      </c>
    </row>
    <row r="179" spans="1:65" s="2" customFormat="1" ht="16.5" customHeight="1">
      <c r="A179" s="27"/>
      <c r="B179" s="128"/>
      <c r="C179" s="142" t="s">
        <v>396</v>
      </c>
      <c r="D179" s="142" t="s">
        <v>139</v>
      </c>
      <c r="E179" s="143" t="s">
        <v>397</v>
      </c>
      <c r="F179" s="144" t="s">
        <v>398</v>
      </c>
      <c r="G179" s="145" t="s">
        <v>120</v>
      </c>
      <c r="H179" s="146">
        <v>4</v>
      </c>
      <c r="I179" s="147">
        <v>1240</v>
      </c>
      <c r="J179" s="147">
        <f t="shared" si="30"/>
        <v>4960</v>
      </c>
      <c r="K179" s="144" t="s">
        <v>121</v>
      </c>
      <c r="L179" s="28"/>
      <c r="M179" s="148" t="s">
        <v>3</v>
      </c>
      <c r="N179" s="149" t="s">
        <v>40</v>
      </c>
      <c r="O179" s="138">
        <v>0.50600000000000001</v>
      </c>
      <c r="P179" s="138">
        <f t="shared" si="31"/>
        <v>2.024</v>
      </c>
      <c r="Q179" s="138">
        <v>3.3899999999999998E-3</v>
      </c>
      <c r="R179" s="138">
        <f t="shared" si="32"/>
        <v>1.3559999999999999E-2</v>
      </c>
      <c r="S179" s="138">
        <v>0</v>
      </c>
      <c r="T179" s="139">
        <f t="shared" si="33"/>
        <v>0</v>
      </c>
      <c r="U179" s="27"/>
      <c r="V179" s="27"/>
      <c r="W179" s="27"/>
      <c r="X179" s="27"/>
      <c r="Y179" s="27"/>
      <c r="Z179" s="27"/>
      <c r="AA179" s="27"/>
      <c r="AB179" s="27"/>
      <c r="AC179" s="27"/>
      <c r="AD179" s="27"/>
      <c r="AE179" s="27"/>
      <c r="AR179" s="140" t="s">
        <v>188</v>
      </c>
      <c r="AT179" s="140" t="s">
        <v>139</v>
      </c>
      <c r="AU179" s="140" t="s">
        <v>79</v>
      </c>
      <c r="AY179" s="15" t="s">
        <v>113</v>
      </c>
      <c r="BE179" s="141">
        <f t="shared" si="34"/>
        <v>4960</v>
      </c>
      <c r="BF179" s="141">
        <f t="shared" si="35"/>
        <v>0</v>
      </c>
      <c r="BG179" s="141">
        <f t="shared" si="36"/>
        <v>0</v>
      </c>
      <c r="BH179" s="141">
        <f t="shared" si="37"/>
        <v>0</v>
      </c>
      <c r="BI179" s="141">
        <f t="shared" si="38"/>
        <v>0</v>
      </c>
      <c r="BJ179" s="15" t="s">
        <v>77</v>
      </c>
      <c r="BK179" s="141">
        <f t="shared" si="39"/>
        <v>4960</v>
      </c>
      <c r="BL179" s="15" t="s">
        <v>188</v>
      </c>
      <c r="BM179" s="140" t="s">
        <v>399</v>
      </c>
    </row>
    <row r="180" spans="1:65" s="2" customFormat="1" ht="16.5" customHeight="1">
      <c r="A180" s="27"/>
      <c r="B180" s="128"/>
      <c r="C180" s="142" t="s">
        <v>400</v>
      </c>
      <c r="D180" s="142" t="s">
        <v>139</v>
      </c>
      <c r="E180" s="143" t="s">
        <v>401</v>
      </c>
      <c r="F180" s="144" t="s">
        <v>402</v>
      </c>
      <c r="G180" s="145" t="s">
        <v>120</v>
      </c>
      <c r="H180" s="146">
        <v>510</v>
      </c>
      <c r="I180" s="147">
        <v>12</v>
      </c>
      <c r="J180" s="147">
        <f t="shared" si="30"/>
        <v>6120</v>
      </c>
      <c r="K180" s="144" t="s">
        <v>121</v>
      </c>
      <c r="L180" s="28"/>
      <c r="M180" s="148" t="s">
        <v>3</v>
      </c>
      <c r="N180" s="149" t="s">
        <v>40</v>
      </c>
      <c r="O180" s="138">
        <v>3.7999999999999999E-2</v>
      </c>
      <c r="P180" s="138">
        <f t="shared" si="31"/>
        <v>19.38</v>
      </c>
      <c r="Q180" s="138">
        <v>0</v>
      </c>
      <c r="R180" s="138">
        <f t="shared" si="32"/>
        <v>0</v>
      </c>
      <c r="S180" s="138">
        <v>0</v>
      </c>
      <c r="T180" s="139">
        <f t="shared" si="33"/>
        <v>0</v>
      </c>
      <c r="U180" s="27"/>
      <c r="V180" s="27"/>
      <c r="W180" s="27"/>
      <c r="X180" s="27"/>
      <c r="Y180" s="27"/>
      <c r="Z180" s="27"/>
      <c r="AA180" s="27"/>
      <c r="AB180" s="27"/>
      <c r="AC180" s="27"/>
      <c r="AD180" s="27"/>
      <c r="AE180" s="27"/>
      <c r="AR180" s="140" t="s">
        <v>188</v>
      </c>
      <c r="AT180" s="140" t="s">
        <v>139</v>
      </c>
      <c r="AU180" s="140" t="s">
        <v>79</v>
      </c>
      <c r="AY180" s="15" t="s">
        <v>113</v>
      </c>
      <c r="BE180" s="141">
        <f t="shared" si="34"/>
        <v>6120</v>
      </c>
      <c r="BF180" s="141">
        <f t="shared" si="35"/>
        <v>0</v>
      </c>
      <c r="BG180" s="141">
        <f t="shared" si="36"/>
        <v>0</v>
      </c>
      <c r="BH180" s="141">
        <f t="shared" si="37"/>
        <v>0</v>
      </c>
      <c r="BI180" s="141">
        <f t="shared" si="38"/>
        <v>0</v>
      </c>
      <c r="BJ180" s="15" t="s">
        <v>77</v>
      </c>
      <c r="BK180" s="141">
        <f t="shared" si="39"/>
        <v>6120</v>
      </c>
      <c r="BL180" s="15" t="s">
        <v>188</v>
      </c>
      <c r="BM180" s="140" t="s">
        <v>403</v>
      </c>
    </row>
    <row r="181" spans="1:65" s="2" customFormat="1" ht="16.5" customHeight="1">
      <c r="A181" s="27"/>
      <c r="B181" s="128"/>
      <c r="C181" s="142" t="s">
        <v>404</v>
      </c>
      <c r="D181" s="142" t="s">
        <v>139</v>
      </c>
      <c r="E181" s="143" t="s">
        <v>405</v>
      </c>
      <c r="F181" s="144" t="s">
        <v>406</v>
      </c>
      <c r="G181" s="145" t="s">
        <v>120</v>
      </c>
      <c r="H181" s="146">
        <v>19</v>
      </c>
      <c r="I181" s="147">
        <v>16</v>
      </c>
      <c r="J181" s="147">
        <f t="shared" si="30"/>
        <v>304</v>
      </c>
      <c r="K181" s="144" t="s">
        <v>121</v>
      </c>
      <c r="L181" s="28"/>
      <c r="M181" s="148" t="s">
        <v>3</v>
      </c>
      <c r="N181" s="149" t="s">
        <v>40</v>
      </c>
      <c r="O181" s="138">
        <v>4.5999999999999999E-2</v>
      </c>
      <c r="P181" s="138">
        <f t="shared" si="31"/>
        <v>0.874</v>
      </c>
      <c r="Q181" s="138">
        <v>0</v>
      </c>
      <c r="R181" s="138">
        <f t="shared" si="32"/>
        <v>0</v>
      </c>
      <c r="S181" s="138">
        <v>0</v>
      </c>
      <c r="T181" s="139">
        <f t="shared" si="33"/>
        <v>0</v>
      </c>
      <c r="U181" s="27"/>
      <c r="V181" s="27"/>
      <c r="W181" s="27"/>
      <c r="X181" s="27"/>
      <c r="Y181" s="27"/>
      <c r="Z181" s="27"/>
      <c r="AA181" s="27"/>
      <c r="AB181" s="27"/>
      <c r="AC181" s="27"/>
      <c r="AD181" s="27"/>
      <c r="AE181" s="27"/>
      <c r="AR181" s="140" t="s">
        <v>188</v>
      </c>
      <c r="AT181" s="140" t="s">
        <v>139</v>
      </c>
      <c r="AU181" s="140" t="s">
        <v>79</v>
      </c>
      <c r="AY181" s="15" t="s">
        <v>113</v>
      </c>
      <c r="BE181" s="141">
        <f t="shared" si="34"/>
        <v>304</v>
      </c>
      <c r="BF181" s="141">
        <f t="shared" si="35"/>
        <v>0</v>
      </c>
      <c r="BG181" s="141">
        <f t="shared" si="36"/>
        <v>0</v>
      </c>
      <c r="BH181" s="141">
        <f t="shared" si="37"/>
        <v>0</v>
      </c>
      <c r="BI181" s="141">
        <f t="shared" si="38"/>
        <v>0</v>
      </c>
      <c r="BJ181" s="15" t="s">
        <v>77</v>
      </c>
      <c r="BK181" s="141">
        <f t="shared" si="39"/>
        <v>304</v>
      </c>
      <c r="BL181" s="15" t="s">
        <v>188</v>
      </c>
      <c r="BM181" s="140" t="s">
        <v>407</v>
      </c>
    </row>
    <row r="182" spans="1:65" s="2" customFormat="1" ht="24" customHeight="1">
      <c r="A182" s="27"/>
      <c r="B182" s="128"/>
      <c r="C182" s="142" t="s">
        <v>408</v>
      </c>
      <c r="D182" s="142" t="s">
        <v>139</v>
      </c>
      <c r="E182" s="143" t="s">
        <v>409</v>
      </c>
      <c r="F182" s="144" t="s">
        <v>410</v>
      </c>
      <c r="G182" s="145" t="s">
        <v>175</v>
      </c>
      <c r="H182" s="146">
        <v>0.35799999999999998</v>
      </c>
      <c r="I182" s="147">
        <v>850</v>
      </c>
      <c r="J182" s="147">
        <f t="shared" si="30"/>
        <v>304.3</v>
      </c>
      <c r="K182" s="144" t="s">
        <v>121</v>
      </c>
      <c r="L182" s="28"/>
      <c r="M182" s="148" t="s">
        <v>3</v>
      </c>
      <c r="N182" s="149" t="s">
        <v>40</v>
      </c>
      <c r="O182" s="138">
        <v>3.1320000000000001</v>
      </c>
      <c r="P182" s="138">
        <f t="shared" si="31"/>
        <v>1.121256</v>
      </c>
      <c r="Q182" s="138">
        <v>0</v>
      </c>
      <c r="R182" s="138">
        <f t="shared" si="32"/>
        <v>0</v>
      </c>
      <c r="S182" s="138">
        <v>0</v>
      </c>
      <c r="T182" s="139">
        <f t="shared" si="33"/>
        <v>0</v>
      </c>
      <c r="U182" s="27"/>
      <c r="V182" s="27"/>
      <c r="W182" s="27"/>
      <c r="X182" s="27"/>
      <c r="Y182" s="27"/>
      <c r="Z182" s="27"/>
      <c r="AA182" s="27"/>
      <c r="AB182" s="27"/>
      <c r="AC182" s="27"/>
      <c r="AD182" s="27"/>
      <c r="AE182" s="27"/>
      <c r="AR182" s="140" t="s">
        <v>188</v>
      </c>
      <c r="AT182" s="140" t="s">
        <v>139</v>
      </c>
      <c r="AU182" s="140" t="s">
        <v>79</v>
      </c>
      <c r="AY182" s="15" t="s">
        <v>113</v>
      </c>
      <c r="BE182" s="141">
        <f t="shared" si="34"/>
        <v>304.3</v>
      </c>
      <c r="BF182" s="141">
        <f t="shared" si="35"/>
        <v>0</v>
      </c>
      <c r="BG182" s="141">
        <f t="shared" si="36"/>
        <v>0</v>
      </c>
      <c r="BH182" s="141">
        <f t="shared" si="37"/>
        <v>0</v>
      </c>
      <c r="BI182" s="141">
        <f t="shared" si="38"/>
        <v>0</v>
      </c>
      <c r="BJ182" s="15" t="s">
        <v>77</v>
      </c>
      <c r="BK182" s="141">
        <f t="shared" si="39"/>
        <v>304.3</v>
      </c>
      <c r="BL182" s="15" t="s">
        <v>188</v>
      </c>
      <c r="BM182" s="140" t="s">
        <v>411</v>
      </c>
    </row>
    <row r="183" spans="1:65" s="2" customFormat="1" ht="78">
      <c r="A183" s="27"/>
      <c r="B183" s="28"/>
      <c r="C183" s="27"/>
      <c r="D183" s="150" t="s">
        <v>162</v>
      </c>
      <c r="E183" s="27"/>
      <c r="F183" s="151" t="s">
        <v>177</v>
      </c>
      <c r="G183" s="27"/>
      <c r="H183" s="27"/>
      <c r="I183" s="27"/>
      <c r="J183" s="27"/>
      <c r="K183" s="27"/>
      <c r="L183" s="28"/>
      <c r="M183" s="152"/>
      <c r="N183" s="153"/>
      <c r="O183" s="48"/>
      <c r="P183" s="48"/>
      <c r="Q183" s="48"/>
      <c r="R183" s="48"/>
      <c r="S183" s="48"/>
      <c r="T183" s="49"/>
      <c r="U183" s="27"/>
      <c r="V183" s="27"/>
      <c r="W183" s="27"/>
      <c r="X183" s="27"/>
      <c r="Y183" s="27"/>
      <c r="Z183" s="27"/>
      <c r="AA183" s="27"/>
      <c r="AB183" s="27"/>
      <c r="AC183" s="27"/>
      <c r="AD183" s="27"/>
      <c r="AE183" s="27"/>
      <c r="AT183" s="15" t="s">
        <v>162</v>
      </c>
      <c r="AU183" s="15" t="s">
        <v>79</v>
      </c>
    </row>
    <row r="184" spans="1:65" s="2" customFormat="1" ht="24" customHeight="1">
      <c r="A184" s="27"/>
      <c r="B184" s="128"/>
      <c r="C184" s="142" t="s">
        <v>412</v>
      </c>
      <c r="D184" s="142" t="s">
        <v>139</v>
      </c>
      <c r="E184" s="143" t="s">
        <v>413</v>
      </c>
      <c r="F184" s="144" t="s">
        <v>414</v>
      </c>
      <c r="G184" s="145" t="s">
        <v>175</v>
      </c>
      <c r="H184" s="146">
        <v>0.35799999999999998</v>
      </c>
      <c r="I184" s="147">
        <v>340</v>
      </c>
      <c r="J184" s="147">
        <f>ROUND(I184*H184,2)</f>
        <v>121.72</v>
      </c>
      <c r="K184" s="144" t="s">
        <v>121</v>
      </c>
      <c r="L184" s="28"/>
      <c r="M184" s="148" t="s">
        <v>3</v>
      </c>
      <c r="N184" s="149" t="s">
        <v>40</v>
      </c>
      <c r="O184" s="138">
        <v>1.0029999999999999</v>
      </c>
      <c r="P184" s="138">
        <f>O184*H184</f>
        <v>0.35907399999999995</v>
      </c>
      <c r="Q184" s="138">
        <v>0</v>
      </c>
      <c r="R184" s="138">
        <f>Q184*H184</f>
        <v>0</v>
      </c>
      <c r="S184" s="138">
        <v>0</v>
      </c>
      <c r="T184" s="139">
        <f>S184*H184</f>
        <v>0</v>
      </c>
      <c r="U184" s="27"/>
      <c r="V184" s="27"/>
      <c r="W184" s="27"/>
      <c r="X184" s="27"/>
      <c r="Y184" s="27"/>
      <c r="Z184" s="27"/>
      <c r="AA184" s="27"/>
      <c r="AB184" s="27"/>
      <c r="AC184" s="27"/>
      <c r="AD184" s="27"/>
      <c r="AE184" s="27"/>
      <c r="AR184" s="140" t="s">
        <v>188</v>
      </c>
      <c r="AT184" s="140" t="s">
        <v>139</v>
      </c>
      <c r="AU184" s="140" t="s">
        <v>79</v>
      </c>
      <c r="AY184" s="15" t="s">
        <v>113</v>
      </c>
      <c r="BE184" s="141">
        <f>IF(N184="základní",J184,0)</f>
        <v>121.72</v>
      </c>
      <c r="BF184" s="141">
        <f>IF(N184="snížená",J184,0)</f>
        <v>0</v>
      </c>
      <c r="BG184" s="141">
        <f>IF(N184="zákl. přenesená",J184,0)</f>
        <v>0</v>
      </c>
      <c r="BH184" s="141">
        <f>IF(N184="sníž. přenesená",J184,0)</f>
        <v>0</v>
      </c>
      <c r="BI184" s="141">
        <f>IF(N184="nulová",J184,0)</f>
        <v>0</v>
      </c>
      <c r="BJ184" s="15" t="s">
        <v>77</v>
      </c>
      <c r="BK184" s="141">
        <f>ROUND(I184*H184,2)</f>
        <v>121.72</v>
      </c>
      <c r="BL184" s="15" t="s">
        <v>188</v>
      </c>
      <c r="BM184" s="140" t="s">
        <v>415</v>
      </c>
    </row>
    <row r="185" spans="1:65" s="2" customFormat="1" ht="97.5">
      <c r="A185" s="27"/>
      <c r="B185" s="28"/>
      <c r="C185" s="27"/>
      <c r="D185" s="150" t="s">
        <v>162</v>
      </c>
      <c r="E185" s="27"/>
      <c r="F185" s="151" t="s">
        <v>182</v>
      </c>
      <c r="G185" s="27"/>
      <c r="H185" s="27"/>
      <c r="I185" s="27"/>
      <c r="J185" s="27"/>
      <c r="K185" s="27"/>
      <c r="L185" s="28"/>
      <c r="M185" s="152"/>
      <c r="N185" s="153"/>
      <c r="O185" s="48"/>
      <c r="P185" s="48"/>
      <c r="Q185" s="48"/>
      <c r="R185" s="48"/>
      <c r="S185" s="48"/>
      <c r="T185" s="49"/>
      <c r="U185" s="27"/>
      <c r="V185" s="27"/>
      <c r="W185" s="27"/>
      <c r="X185" s="27"/>
      <c r="Y185" s="27"/>
      <c r="Z185" s="27"/>
      <c r="AA185" s="27"/>
      <c r="AB185" s="27"/>
      <c r="AC185" s="27"/>
      <c r="AD185" s="27"/>
      <c r="AE185" s="27"/>
      <c r="AT185" s="15" t="s">
        <v>162</v>
      </c>
      <c r="AU185" s="15" t="s">
        <v>79</v>
      </c>
    </row>
    <row r="186" spans="1:65" s="12" customFormat="1" ht="22.9" customHeight="1">
      <c r="B186" s="116"/>
      <c r="D186" s="117" t="s">
        <v>68</v>
      </c>
      <c r="E186" s="126" t="s">
        <v>416</v>
      </c>
      <c r="F186" s="126" t="s">
        <v>417</v>
      </c>
      <c r="J186" s="127">
        <f>BK186</f>
        <v>76395.040000000008</v>
      </c>
      <c r="L186" s="116"/>
      <c r="M186" s="120"/>
      <c r="N186" s="121"/>
      <c r="O186" s="121"/>
      <c r="P186" s="122">
        <f>SUM(P187:P220)</f>
        <v>42.941383999999992</v>
      </c>
      <c r="Q186" s="121"/>
      <c r="R186" s="122">
        <f>SUM(R187:R220)</f>
        <v>0.15609000000000003</v>
      </c>
      <c r="S186" s="121"/>
      <c r="T186" s="123">
        <f>SUM(T187:T220)</f>
        <v>0</v>
      </c>
      <c r="AR186" s="117" t="s">
        <v>79</v>
      </c>
      <c r="AT186" s="124" t="s">
        <v>68</v>
      </c>
      <c r="AU186" s="124" t="s">
        <v>77</v>
      </c>
      <c r="AY186" s="117" t="s">
        <v>113</v>
      </c>
      <c r="BK186" s="125">
        <f>SUM(BK187:BK220)</f>
        <v>76395.040000000008</v>
      </c>
    </row>
    <row r="187" spans="1:65" s="2" customFormat="1" ht="16.5" customHeight="1">
      <c r="A187" s="27"/>
      <c r="B187" s="128"/>
      <c r="C187" s="142" t="s">
        <v>418</v>
      </c>
      <c r="D187" s="142" t="s">
        <v>139</v>
      </c>
      <c r="E187" s="143" t="s">
        <v>419</v>
      </c>
      <c r="F187" s="144" t="s">
        <v>420</v>
      </c>
      <c r="G187" s="145" t="s">
        <v>132</v>
      </c>
      <c r="H187" s="146">
        <v>50</v>
      </c>
      <c r="I187" s="147">
        <v>16</v>
      </c>
      <c r="J187" s="147">
        <f t="shared" ref="J187:J194" si="40">ROUND(I187*H187,2)</f>
        <v>800</v>
      </c>
      <c r="K187" s="144" t="s">
        <v>121</v>
      </c>
      <c r="L187" s="28"/>
      <c r="M187" s="148" t="s">
        <v>3</v>
      </c>
      <c r="N187" s="149" t="s">
        <v>40</v>
      </c>
      <c r="O187" s="138">
        <v>5.0999999999999997E-2</v>
      </c>
      <c r="P187" s="138">
        <f t="shared" ref="P187:P194" si="41">O187*H187</f>
        <v>2.5499999999999998</v>
      </c>
      <c r="Q187" s="138">
        <v>3.0000000000000001E-5</v>
      </c>
      <c r="R187" s="138">
        <f t="shared" ref="R187:R194" si="42">Q187*H187</f>
        <v>1.5E-3</v>
      </c>
      <c r="S187" s="138">
        <v>0</v>
      </c>
      <c r="T187" s="139">
        <f t="shared" ref="T187:T194" si="43">S187*H187</f>
        <v>0</v>
      </c>
      <c r="U187" s="27"/>
      <c r="V187" s="27"/>
      <c r="W187" s="27"/>
      <c r="X187" s="27"/>
      <c r="Y187" s="27"/>
      <c r="Z187" s="27"/>
      <c r="AA187" s="27"/>
      <c r="AB187" s="27"/>
      <c r="AC187" s="27"/>
      <c r="AD187" s="27"/>
      <c r="AE187" s="27"/>
      <c r="AR187" s="140" t="s">
        <v>188</v>
      </c>
      <c r="AT187" s="140" t="s">
        <v>139</v>
      </c>
      <c r="AU187" s="140" t="s">
        <v>79</v>
      </c>
      <c r="AY187" s="15" t="s">
        <v>113</v>
      </c>
      <c r="BE187" s="141">
        <f t="shared" ref="BE187:BE194" si="44">IF(N187="základní",J187,0)</f>
        <v>800</v>
      </c>
      <c r="BF187" s="141">
        <f t="shared" ref="BF187:BF194" si="45">IF(N187="snížená",J187,0)</f>
        <v>0</v>
      </c>
      <c r="BG187" s="141">
        <f t="shared" ref="BG187:BG194" si="46">IF(N187="zákl. přenesená",J187,0)</f>
        <v>0</v>
      </c>
      <c r="BH187" s="141">
        <f t="shared" ref="BH187:BH194" si="47">IF(N187="sníž. přenesená",J187,0)</f>
        <v>0</v>
      </c>
      <c r="BI187" s="141">
        <f t="shared" ref="BI187:BI194" si="48">IF(N187="nulová",J187,0)</f>
        <v>0</v>
      </c>
      <c r="BJ187" s="15" t="s">
        <v>77</v>
      </c>
      <c r="BK187" s="141">
        <f t="shared" ref="BK187:BK194" si="49">ROUND(I187*H187,2)</f>
        <v>800</v>
      </c>
      <c r="BL187" s="15" t="s">
        <v>188</v>
      </c>
      <c r="BM187" s="140" t="s">
        <v>421</v>
      </c>
    </row>
    <row r="188" spans="1:65" s="2" customFormat="1" ht="16.5" customHeight="1">
      <c r="A188" s="27"/>
      <c r="B188" s="128"/>
      <c r="C188" s="142" t="s">
        <v>422</v>
      </c>
      <c r="D188" s="142" t="s">
        <v>139</v>
      </c>
      <c r="E188" s="143" t="s">
        <v>423</v>
      </c>
      <c r="F188" s="144" t="s">
        <v>424</v>
      </c>
      <c r="G188" s="145" t="s">
        <v>132</v>
      </c>
      <c r="H188" s="146">
        <v>38</v>
      </c>
      <c r="I188" s="147">
        <v>45</v>
      </c>
      <c r="J188" s="147">
        <f t="shared" si="40"/>
        <v>1710</v>
      </c>
      <c r="K188" s="144" t="s">
        <v>121</v>
      </c>
      <c r="L188" s="28"/>
      <c r="M188" s="148" t="s">
        <v>3</v>
      </c>
      <c r="N188" s="149" t="s">
        <v>40</v>
      </c>
      <c r="O188" s="138">
        <v>0.16500000000000001</v>
      </c>
      <c r="P188" s="138">
        <f t="shared" si="41"/>
        <v>6.2700000000000005</v>
      </c>
      <c r="Q188" s="138">
        <v>8.0000000000000007E-5</v>
      </c>
      <c r="R188" s="138">
        <f t="shared" si="42"/>
        <v>3.0400000000000002E-3</v>
      </c>
      <c r="S188" s="138">
        <v>0</v>
      </c>
      <c r="T188" s="139">
        <f t="shared" si="43"/>
        <v>0</v>
      </c>
      <c r="U188" s="27"/>
      <c r="V188" s="27"/>
      <c r="W188" s="27"/>
      <c r="X188" s="27"/>
      <c r="Y188" s="27"/>
      <c r="Z188" s="27"/>
      <c r="AA188" s="27"/>
      <c r="AB188" s="27"/>
      <c r="AC188" s="27"/>
      <c r="AD188" s="27"/>
      <c r="AE188" s="27"/>
      <c r="AR188" s="140" t="s">
        <v>188</v>
      </c>
      <c r="AT188" s="140" t="s">
        <v>139</v>
      </c>
      <c r="AU188" s="140" t="s">
        <v>79</v>
      </c>
      <c r="AY188" s="15" t="s">
        <v>113</v>
      </c>
      <c r="BE188" s="141">
        <f t="shared" si="44"/>
        <v>1710</v>
      </c>
      <c r="BF188" s="141">
        <f t="shared" si="45"/>
        <v>0</v>
      </c>
      <c r="BG188" s="141">
        <f t="shared" si="46"/>
        <v>0</v>
      </c>
      <c r="BH188" s="141">
        <f t="shared" si="47"/>
        <v>0</v>
      </c>
      <c r="BI188" s="141">
        <f t="shared" si="48"/>
        <v>0</v>
      </c>
      <c r="BJ188" s="15" t="s">
        <v>77</v>
      </c>
      <c r="BK188" s="141">
        <f t="shared" si="49"/>
        <v>1710</v>
      </c>
      <c r="BL188" s="15" t="s">
        <v>188</v>
      </c>
      <c r="BM188" s="140" t="s">
        <v>425</v>
      </c>
    </row>
    <row r="189" spans="1:65" s="2" customFormat="1" ht="16.5" customHeight="1">
      <c r="A189" s="27"/>
      <c r="B189" s="128"/>
      <c r="C189" s="142" t="s">
        <v>426</v>
      </c>
      <c r="D189" s="142" t="s">
        <v>139</v>
      </c>
      <c r="E189" s="143" t="s">
        <v>427</v>
      </c>
      <c r="F189" s="144" t="s">
        <v>428</v>
      </c>
      <c r="G189" s="145" t="s">
        <v>132</v>
      </c>
      <c r="H189" s="146">
        <v>12</v>
      </c>
      <c r="I189" s="147">
        <v>53</v>
      </c>
      <c r="J189" s="147">
        <f t="shared" si="40"/>
        <v>636</v>
      </c>
      <c r="K189" s="144" t="s">
        <v>121</v>
      </c>
      <c r="L189" s="28"/>
      <c r="M189" s="148" t="s">
        <v>3</v>
      </c>
      <c r="N189" s="149" t="s">
        <v>40</v>
      </c>
      <c r="O189" s="138">
        <v>0.20599999999999999</v>
      </c>
      <c r="P189" s="138">
        <f t="shared" si="41"/>
        <v>2.472</v>
      </c>
      <c r="Q189" s="138">
        <v>1E-4</v>
      </c>
      <c r="R189" s="138">
        <f t="shared" si="42"/>
        <v>1.2000000000000001E-3</v>
      </c>
      <c r="S189" s="138">
        <v>0</v>
      </c>
      <c r="T189" s="139">
        <f t="shared" si="43"/>
        <v>0</v>
      </c>
      <c r="U189" s="27"/>
      <c r="V189" s="27"/>
      <c r="W189" s="27"/>
      <c r="X189" s="27"/>
      <c r="Y189" s="27"/>
      <c r="Z189" s="27"/>
      <c r="AA189" s="27"/>
      <c r="AB189" s="27"/>
      <c r="AC189" s="27"/>
      <c r="AD189" s="27"/>
      <c r="AE189" s="27"/>
      <c r="AR189" s="140" t="s">
        <v>188</v>
      </c>
      <c r="AT189" s="140" t="s">
        <v>139</v>
      </c>
      <c r="AU189" s="140" t="s">
        <v>79</v>
      </c>
      <c r="AY189" s="15" t="s">
        <v>113</v>
      </c>
      <c r="BE189" s="141">
        <f t="shared" si="44"/>
        <v>636</v>
      </c>
      <c r="BF189" s="141">
        <f t="shared" si="45"/>
        <v>0</v>
      </c>
      <c r="BG189" s="141">
        <f t="shared" si="46"/>
        <v>0</v>
      </c>
      <c r="BH189" s="141">
        <f t="shared" si="47"/>
        <v>0</v>
      </c>
      <c r="BI189" s="141">
        <f t="shared" si="48"/>
        <v>0</v>
      </c>
      <c r="BJ189" s="15" t="s">
        <v>77</v>
      </c>
      <c r="BK189" s="141">
        <f t="shared" si="49"/>
        <v>636</v>
      </c>
      <c r="BL189" s="15" t="s">
        <v>188</v>
      </c>
      <c r="BM189" s="140" t="s">
        <v>429</v>
      </c>
    </row>
    <row r="190" spans="1:65" s="2" customFormat="1" ht="16.5" customHeight="1">
      <c r="A190" s="27"/>
      <c r="B190" s="128"/>
      <c r="C190" s="142" t="s">
        <v>430</v>
      </c>
      <c r="D190" s="142" t="s">
        <v>139</v>
      </c>
      <c r="E190" s="143" t="s">
        <v>431</v>
      </c>
      <c r="F190" s="144" t="s">
        <v>432</v>
      </c>
      <c r="G190" s="145" t="s">
        <v>132</v>
      </c>
      <c r="H190" s="146">
        <v>12</v>
      </c>
      <c r="I190" s="147">
        <v>84</v>
      </c>
      <c r="J190" s="147">
        <f t="shared" si="40"/>
        <v>1008</v>
      </c>
      <c r="K190" s="144" t="s">
        <v>121</v>
      </c>
      <c r="L190" s="28"/>
      <c r="M190" s="148" t="s">
        <v>3</v>
      </c>
      <c r="N190" s="149" t="s">
        <v>40</v>
      </c>
      <c r="O190" s="138">
        <v>0.22700000000000001</v>
      </c>
      <c r="P190" s="138">
        <f t="shared" si="41"/>
        <v>2.7240000000000002</v>
      </c>
      <c r="Q190" s="138">
        <v>1.4999999999999999E-4</v>
      </c>
      <c r="R190" s="138">
        <f t="shared" si="42"/>
        <v>1.8E-3</v>
      </c>
      <c r="S190" s="138">
        <v>0</v>
      </c>
      <c r="T190" s="139">
        <f t="shared" si="43"/>
        <v>0</v>
      </c>
      <c r="U190" s="27"/>
      <c r="V190" s="27"/>
      <c r="W190" s="27"/>
      <c r="X190" s="27"/>
      <c r="Y190" s="27"/>
      <c r="Z190" s="27"/>
      <c r="AA190" s="27"/>
      <c r="AB190" s="27"/>
      <c r="AC190" s="27"/>
      <c r="AD190" s="27"/>
      <c r="AE190" s="27"/>
      <c r="AR190" s="140" t="s">
        <v>188</v>
      </c>
      <c r="AT190" s="140" t="s">
        <v>139</v>
      </c>
      <c r="AU190" s="140" t="s">
        <v>79</v>
      </c>
      <c r="AY190" s="15" t="s">
        <v>113</v>
      </c>
      <c r="BE190" s="141">
        <f t="shared" si="44"/>
        <v>1008</v>
      </c>
      <c r="BF190" s="141">
        <f t="shared" si="45"/>
        <v>0</v>
      </c>
      <c r="BG190" s="141">
        <f t="shared" si="46"/>
        <v>0</v>
      </c>
      <c r="BH190" s="141">
        <f t="shared" si="47"/>
        <v>0</v>
      </c>
      <c r="BI190" s="141">
        <f t="shared" si="48"/>
        <v>0</v>
      </c>
      <c r="BJ190" s="15" t="s">
        <v>77</v>
      </c>
      <c r="BK190" s="141">
        <f t="shared" si="49"/>
        <v>1008</v>
      </c>
      <c r="BL190" s="15" t="s">
        <v>188</v>
      </c>
      <c r="BM190" s="140" t="s">
        <v>433</v>
      </c>
    </row>
    <row r="191" spans="1:65" s="2" customFormat="1" ht="16.5" customHeight="1">
      <c r="A191" s="27"/>
      <c r="B191" s="128"/>
      <c r="C191" s="142" t="s">
        <v>434</v>
      </c>
      <c r="D191" s="142" t="s">
        <v>139</v>
      </c>
      <c r="E191" s="143" t="s">
        <v>435</v>
      </c>
      <c r="F191" s="144" t="s">
        <v>436</v>
      </c>
      <c r="G191" s="145" t="s">
        <v>132</v>
      </c>
      <c r="H191" s="146">
        <v>2</v>
      </c>
      <c r="I191" s="147">
        <v>110</v>
      </c>
      <c r="J191" s="147">
        <f t="shared" si="40"/>
        <v>220</v>
      </c>
      <c r="K191" s="144" t="s">
        <v>121</v>
      </c>
      <c r="L191" s="28"/>
      <c r="M191" s="148" t="s">
        <v>3</v>
      </c>
      <c r="N191" s="149" t="s">
        <v>40</v>
      </c>
      <c r="O191" s="138">
        <v>0.35</v>
      </c>
      <c r="P191" s="138">
        <f t="shared" si="41"/>
        <v>0.7</v>
      </c>
      <c r="Q191" s="138">
        <v>2.4000000000000001E-4</v>
      </c>
      <c r="R191" s="138">
        <f t="shared" si="42"/>
        <v>4.8000000000000001E-4</v>
      </c>
      <c r="S191" s="138">
        <v>0</v>
      </c>
      <c r="T191" s="139">
        <f t="shared" si="43"/>
        <v>0</v>
      </c>
      <c r="U191" s="27"/>
      <c r="V191" s="27"/>
      <c r="W191" s="27"/>
      <c r="X191" s="27"/>
      <c r="Y191" s="27"/>
      <c r="Z191" s="27"/>
      <c r="AA191" s="27"/>
      <c r="AB191" s="27"/>
      <c r="AC191" s="27"/>
      <c r="AD191" s="27"/>
      <c r="AE191" s="27"/>
      <c r="AR191" s="140" t="s">
        <v>188</v>
      </c>
      <c r="AT191" s="140" t="s">
        <v>139</v>
      </c>
      <c r="AU191" s="140" t="s">
        <v>79</v>
      </c>
      <c r="AY191" s="15" t="s">
        <v>113</v>
      </c>
      <c r="BE191" s="141">
        <f t="shared" si="44"/>
        <v>220</v>
      </c>
      <c r="BF191" s="141">
        <f t="shared" si="45"/>
        <v>0</v>
      </c>
      <c r="BG191" s="141">
        <f t="shared" si="46"/>
        <v>0</v>
      </c>
      <c r="BH191" s="141">
        <f t="shared" si="47"/>
        <v>0</v>
      </c>
      <c r="BI191" s="141">
        <f t="shared" si="48"/>
        <v>0</v>
      </c>
      <c r="BJ191" s="15" t="s">
        <v>77</v>
      </c>
      <c r="BK191" s="141">
        <f t="shared" si="49"/>
        <v>220</v>
      </c>
      <c r="BL191" s="15" t="s">
        <v>188</v>
      </c>
      <c r="BM191" s="140" t="s">
        <v>437</v>
      </c>
    </row>
    <row r="192" spans="1:65" s="2" customFormat="1" ht="16.5" customHeight="1">
      <c r="A192" s="27"/>
      <c r="B192" s="128"/>
      <c r="C192" s="142" t="s">
        <v>438</v>
      </c>
      <c r="D192" s="142" t="s">
        <v>139</v>
      </c>
      <c r="E192" s="143" t="s">
        <v>439</v>
      </c>
      <c r="F192" s="144" t="s">
        <v>440</v>
      </c>
      <c r="G192" s="145" t="s">
        <v>132</v>
      </c>
      <c r="H192" s="146">
        <v>4</v>
      </c>
      <c r="I192" s="147">
        <v>154</v>
      </c>
      <c r="J192" s="147">
        <f t="shared" si="40"/>
        <v>616</v>
      </c>
      <c r="K192" s="144" t="s">
        <v>121</v>
      </c>
      <c r="L192" s="28"/>
      <c r="M192" s="148" t="s">
        <v>3</v>
      </c>
      <c r="N192" s="149" t="s">
        <v>40</v>
      </c>
      <c r="O192" s="138">
        <v>0.42199999999999999</v>
      </c>
      <c r="P192" s="138">
        <f t="shared" si="41"/>
        <v>1.6879999999999999</v>
      </c>
      <c r="Q192" s="138">
        <v>3.3E-4</v>
      </c>
      <c r="R192" s="138">
        <f t="shared" si="42"/>
        <v>1.32E-3</v>
      </c>
      <c r="S192" s="138">
        <v>0</v>
      </c>
      <c r="T192" s="139">
        <f t="shared" si="43"/>
        <v>0</v>
      </c>
      <c r="U192" s="27"/>
      <c r="V192" s="27"/>
      <c r="W192" s="27"/>
      <c r="X192" s="27"/>
      <c r="Y192" s="27"/>
      <c r="Z192" s="27"/>
      <c r="AA192" s="27"/>
      <c r="AB192" s="27"/>
      <c r="AC192" s="27"/>
      <c r="AD192" s="27"/>
      <c r="AE192" s="27"/>
      <c r="AR192" s="140" t="s">
        <v>188</v>
      </c>
      <c r="AT192" s="140" t="s">
        <v>139</v>
      </c>
      <c r="AU192" s="140" t="s">
        <v>79</v>
      </c>
      <c r="AY192" s="15" t="s">
        <v>113</v>
      </c>
      <c r="BE192" s="141">
        <f t="shared" si="44"/>
        <v>616</v>
      </c>
      <c r="BF192" s="141">
        <f t="shared" si="45"/>
        <v>0</v>
      </c>
      <c r="BG192" s="141">
        <f t="shared" si="46"/>
        <v>0</v>
      </c>
      <c r="BH192" s="141">
        <f t="shared" si="47"/>
        <v>0</v>
      </c>
      <c r="BI192" s="141">
        <f t="shared" si="48"/>
        <v>0</v>
      </c>
      <c r="BJ192" s="15" t="s">
        <v>77</v>
      </c>
      <c r="BK192" s="141">
        <f t="shared" si="49"/>
        <v>616</v>
      </c>
      <c r="BL192" s="15" t="s">
        <v>188</v>
      </c>
      <c r="BM192" s="140" t="s">
        <v>441</v>
      </c>
    </row>
    <row r="193" spans="1:65" s="2" customFormat="1" ht="16.5" customHeight="1">
      <c r="A193" s="27"/>
      <c r="B193" s="128"/>
      <c r="C193" s="142" t="s">
        <v>442</v>
      </c>
      <c r="D193" s="142" t="s">
        <v>139</v>
      </c>
      <c r="E193" s="143" t="s">
        <v>443</v>
      </c>
      <c r="F193" s="144" t="s">
        <v>444</v>
      </c>
      <c r="G193" s="145" t="s">
        <v>132</v>
      </c>
      <c r="H193" s="146">
        <v>45</v>
      </c>
      <c r="I193" s="147">
        <v>63</v>
      </c>
      <c r="J193" s="147">
        <f t="shared" si="40"/>
        <v>2835</v>
      </c>
      <c r="K193" s="144" t="s">
        <v>121</v>
      </c>
      <c r="L193" s="28"/>
      <c r="M193" s="148" t="s">
        <v>3</v>
      </c>
      <c r="N193" s="149" t="s">
        <v>40</v>
      </c>
      <c r="O193" s="138">
        <v>5.0999999999999997E-2</v>
      </c>
      <c r="P193" s="138">
        <f t="shared" si="41"/>
        <v>2.2949999999999999</v>
      </c>
      <c r="Q193" s="138">
        <v>9.0000000000000006E-5</v>
      </c>
      <c r="R193" s="138">
        <f t="shared" si="42"/>
        <v>4.0500000000000006E-3</v>
      </c>
      <c r="S193" s="138">
        <v>0</v>
      </c>
      <c r="T193" s="139">
        <f t="shared" si="43"/>
        <v>0</v>
      </c>
      <c r="U193" s="27"/>
      <c r="V193" s="27"/>
      <c r="W193" s="27"/>
      <c r="X193" s="27"/>
      <c r="Y193" s="27"/>
      <c r="Z193" s="27"/>
      <c r="AA193" s="27"/>
      <c r="AB193" s="27"/>
      <c r="AC193" s="27"/>
      <c r="AD193" s="27"/>
      <c r="AE193" s="27"/>
      <c r="AR193" s="140" t="s">
        <v>188</v>
      </c>
      <c r="AT193" s="140" t="s">
        <v>139</v>
      </c>
      <c r="AU193" s="140" t="s">
        <v>79</v>
      </c>
      <c r="AY193" s="15" t="s">
        <v>113</v>
      </c>
      <c r="BE193" s="141">
        <f t="shared" si="44"/>
        <v>2835</v>
      </c>
      <c r="BF193" s="141">
        <f t="shared" si="45"/>
        <v>0</v>
      </c>
      <c r="BG193" s="141">
        <f t="shared" si="46"/>
        <v>0</v>
      </c>
      <c r="BH193" s="141">
        <f t="shared" si="47"/>
        <v>0</v>
      </c>
      <c r="BI193" s="141">
        <f t="shared" si="48"/>
        <v>0</v>
      </c>
      <c r="BJ193" s="15" t="s">
        <v>77</v>
      </c>
      <c r="BK193" s="141">
        <f t="shared" si="49"/>
        <v>2835</v>
      </c>
      <c r="BL193" s="15" t="s">
        <v>188</v>
      </c>
      <c r="BM193" s="140" t="s">
        <v>445</v>
      </c>
    </row>
    <row r="194" spans="1:65" s="2" customFormat="1" ht="16.5" customHeight="1">
      <c r="A194" s="27"/>
      <c r="B194" s="128"/>
      <c r="C194" s="142" t="s">
        <v>446</v>
      </c>
      <c r="D194" s="142" t="s">
        <v>139</v>
      </c>
      <c r="E194" s="143" t="s">
        <v>447</v>
      </c>
      <c r="F194" s="144" t="s">
        <v>448</v>
      </c>
      <c r="G194" s="145" t="s">
        <v>132</v>
      </c>
      <c r="H194" s="146">
        <v>1</v>
      </c>
      <c r="I194" s="147">
        <v>280</v>
      </c>
      <c r="J194" s="147">
        <f t="shared" si="40"/>
        <v>280</v>
      </c>
      <c r="K194" s="144" t="s">
        <v>121</v>
      </c>
      <c r="L194" s="28"/>
      <c r="M194" s="148" t="s">
        <v>3</v>
      </c>
      <c r="N194" s="149" t="s">
        <v>40</v>
      </c>
      <c r="O194" s="138">
        <v>0.15</v>
      </c>
      <c r="P194" s="138">
        <f t="shared" si="41"/>
        <v>0.15</v>
      </c>
      <c r="Q194" s="138">
        <v>2.7999999999999998E-4</v>
      </c>
      <c r="R194" s="138">
        <f t="shared" si="42"/>
        <v>2.7999999999999998E-4</v>
      </c>
      <c r="S194" s="138">
        <v>0</v>
      </c>
      <c r="T194" s="139">
        <f t="shared" si="43"/>
        <v>0</v>
      </c>
      <c r="U194" s="27"/>
      <c r="V194" s="27"/>
      <c r="W194" s="27"/>
      <c r="X194" s="27"/>
      <c r="Y194" s="27"/>
      <c r="Z194" s="27"/>
      <c r="AA194" s="27"/>
      <c r="AB194" s="27"/>
      <c r="AC194" s="27"/>
      <c r="AD194" s="27"/>
      <c r="AE194" s="27"/>
      <c r="AR194" s="140" t="s">
        <v>188</v>
      </c>
      <c r="AT194" s="140" t="s">
        <v>139</v>
      </c>
      <c r="AU194" s="140" t="s">
        <v>79</v>
      </c>
      <c r="AY194" s="15" t="s">
        <v>113</v>
      </c>
      <c r="BE194" s="141">
        <f t="shared" si="44"/>
        <v>280</v>
      </c>
      <c r="BF194" s="141">
        <f t="shared" si="45"/>
        <v>0</v>
      </c>
      <c r="BG194" s="141">
        <f t="shared" si="46"/>
        <v>0</v>
      </c>
      <c r="BH194" s="141">
        <f t="shared" si="47"/>
        <v>0</v>
      </c>
      <c r="BI194" s="141">
        <f t="shared" si="48"/>
        <v>0</v>
      </c>
      <c r="BJ194" s="15" t="s">
        <v>77</v>
      </c>
      <c r="BK194" s="141">
        <f t="shared" si="49"/>
        <v>280</v>
      </c>
      <c r="BL194" s="15" t="s">
        <v>188</v>
      </c>
      <c r="BM194" s="140" t="s">
        <v>449</v>
      </c>
    </row>
    <row r="195" spans="1:65" s="2" customFormat="1" ht="39">
      <c r="A195" s="27"/>
      <c r="B195" s="28"/>
      <c r="C195" s="27"/>
      <c r="D195" s="150" t="s">
        <v>162</v>
      </c>
      <c r="E195" s="27"/>
      <c r="F195" s="151" t="s">
        <v>450</v>
      </c>
      <c r="G195" s="27"/>
      <c r="H195" s="27"/>
      <c r="I195" s="27"/>
      <c r="J195" s="27"/>
      <c r="K195" s="27"/>
      <c r="L195" s="28"/>
      <c r="M195" s="152"/>
      <c r="N195" s="153"/>
      <c r="O195" s="48"/>
      <c r="P195" s="48"/>
      <c r="Q195" s="48"/>
      <c r="R195" s="48"/>
      <c r="S195" s="48"/>
      <c r="T195" s="49"/>
      <c r="U195" s="27"/>
      <c r="V195" s="27"/>
      <c r="W195" s="27"/>
      <c r="X195" s="27"/>
      <c r="Y195" s="27"/>
      <c r="Z195" s="27"/>
      <c r="AA195" s="27"/>
      <c r="AB195" s="27"/>
      <c r="AC195" s="27"/>
      <c r="AD195" s="27"/>
      <c r="AE195" s="27"/>
      <c r="AT195" s="15" t="s">
        <v>162</v>
      </c>
      <c r="AU195" s="15" t="s">
        <v>79</v>
      </c>
    </row>
    <row r="196" spans="1:65" s="2" customFormat="1" ht="24" customHeight="1">
      <c r="A196" s="27"/>
      <c r="B196" s="128"/>
      <c r="C196" s="142" t="s">
        <v>451</v>
      </c>
      <c r="D196" s="142" t="s">
        <v>139</v>
      </c>
      <c r="E196" s="143" t="s">
        <v>452</v>
      </c>
      <c r="F196" s="144" t="s">
        <v>453</v>
      </c>
      <c r="G196" s="145" t="s">
        <v>132</v>
      </c>
      <c r="H196" s="146">
        <v>37</v>
      </c>
      <c r="I196" s="147">
        <v>450</v>
      </c>
      <c r="J196" s="147">
        <f>ROUND(I196*H196,2)</f>
        <v>16650</v>
      </c>
      <c r="K196" s="144" t="s">
        <v>121</v>
      </c>
      <c r="L196" s="28"/>
      <c r="M196" s="148" t="s">
        <v>3</v>
      </c>
      <c r="N196" s="149" t="s">
        <v>40</v>
      </c>
      <c r="O196" s="138">
        <v>3.5000000000000003E-2</v>
      </c>
      <c r="P196" s="138">
        <f>O196*H196</f>
        <v>1.2950000000000002</v>
      </c>
      <c r="Q196" s="138">
        <v>1.3999999999999999E-4</v>
      </c>
      <c r="R196" s="138">
        <f>Q196*H196</f>
        <v>5.1799999999999997E-3</v>
      </c>
      <c r="S196" s="138">
        <v>0</v>
      </c>
      <c r="T196" s="139">
        <f>S196*H196</f>
        <v>0</v>
      </c>
      <c r="U196" s="27"/>
      <c r="V196" s="27"/>
      <c r="W196" s="27"/>
      <c r="X196" s="27"/>
      <c r="Y196" s="27"/>
      <c r="Z196" s="27"/>
      <c r="AA196" s="27"/>
      <c r="AB196" s="27"/>
      <c r="AC196" s="27"/>
      <c r="AD196" s="27"/>
      <c r="AE196" s="27"/>
      <c r="AR196" s="140" t="s">
        <v>188</v>
      </c>
      <c r="AT196" s="140" t="s">
        <v>139</v>
      </c>
      <c r="AU196" s="140" t="s">
        <v>79</v>
      </c>
      <c r="AY196" s="15" t="s">
        <v>113</v>
      </c>
      <c r="BE196" s="141">
        <f>IF(N196="základní",J196,0)</f>
        <v>16650</v>
      </c>
      <c r="BF196" s="141">
        <f>IF(N196="snížená",J196,0)</f>
        <v>0</v>
      </c>
      <c r="BG196" s="141">
        <f>IF(N196="zákl. přenesená",J196,0)</f>
        <v>0</v>
      </c>
      <c r="BH196" s="141">
        <f>IF(N196="sníž. přenesená",J196,0)</f>
        <v>0</v>
      </c>
      <c r="BI196" s="141">
        <f>IF(N196="nulová",J196,0)</f>
        <v>0</v>
      </c>
      <c r="BJ196" s="15" t="s">
        <v>77</v>
      </c>
      <c r="BK196" s="141">
        <f>ROUND(I196*H196,2)</f>
        <v>16650</v>
      </c>
      <c r="BL196" s="15" t="s">
        <v>188</v>
      </c>
      <c r="BM196" s="140" t="s">
        <v>454</v>
      </c>
    </row>
    <row r="197" spans="1:65" s="2" customFormat="1" ht="39">
      <c r="A197" s="27"/>
      <c r="B197" s="28"/>
      <c r="C197" s="27"/>
      <c r="D197" s="150" t="s">
        <v>162</v>
      </c>
      <c r="E197" s="27"/>
      <c r="F197" s="151" t="s">
        <v>353</v>
      </c>
      <c r="G197" s="27"/>
      <c r="H197" s="27"/>
      <c r="I197" s="27"/>
      <c r="J197" s="27"/>
      <c r="K197" s="27"/>
      <c r="L197" s="28"/>
      <c r="M197" s="152"/>
      <c r="N197" s="153"/>
      <c r="O197" s="48"/>
      <c r="P197" s="48"/>
      <c r="Q197" s="48"/>
      <c r="R197" s="48"/>
      <c r="S197" s="48"/>
      <c r="T197" s="49"/>
      <c r="U197" s="27"/>
      <c r="V197" s="27"/>
      <c r="W197" s="27"/>
      <c r="X197" s="27"/>
      <c r="Y197" s="27"/>
      <c r="Z197" s="27"/>
      <c r="AA197" s="27"/>
      <c r="AB197" s="27"/>
      <c r="AC197" s="27"/>
      <c r="AD197" s="27"/>
      <c r="AE197" s="27"/>
      <c r="AT197" s="15" t="s">
        <v>162</v>
      </c>
      <c r="AU197" s="15" t="s">
        <v>79</v>
      </c>
    </row>
    <row r="198" spans="1:65" s="2" customFormat="1" ht="16.5" customHeight="1">
      <c r="A198" s="27"/>
      <c r="B198" s="128"/>
      <c r="C198" s="142" t="s">
        <v>455</v>
      </c>
      <c r="D198" s="142" t="s">
        <v>139</v>
      </c>
      <c r="E198" s="143" t="s">
        <v>456</v>
      </c>
      <c r="F198" s="144" t="s">
        <v>457</v>
      </c>
      <c r="G198" s="145" t="s">
        <v>132</v>
      </c>
      <c r="H198" s="146">
        <v>3</v>
      </c>
      <c r="I198" s="147">
        <v>195</v>
      </c>
      <c r="J198" s="147">
        <f t="shared" ref="J198:J217" si="50">ROUND(I198*H198,2)</f>
        <v>585</v>
      </c>
      <c r="K198" s="144" t="s">
        <v>121</v>
      </c>
      <c r="L198" s="28"/>
      <c r="M198" s="148" t="s">
        <v>3</v>
      </c>
      <c r="N198" s="149" t="s">
        <v>40</v>
      </c>
      <c r="O198" s="138">
        <v>0.20599999999999999</v>
      </c>
      <c r="P198" s="138">
        <f t="shared" ref="P198:P217" si="51">O198*H198</f>
        <v>0.61799999999999999</v>
      </c>
      <c r="Q198" s="138">
        <v>1.8000000000000001E-4</v>
      </c>
      <c r="R198" s="138">
        <f t="shared" ref="R198:R217" si="52">Q198*H198</f>
        <v>5.4000000000000001E-4</v>
      </c>
      <c r="S198" s="138">
        <v>0</v>
      </c>
      <c r="T198" s="139">
        <f t="shared" ref="T198:T217" si="53">S198*H198</f>
        <v>0</v>
      </c>
      <c r="U198" s="27"/>
      <c r="V198" s="27"/>
      <c r="W198" s="27"/>
      <c r="X198" s="27"/>
      <c r="Y198" s="27"/>
      <c r="Z198" s="27"/>
      <c r="AA198" s="27"/>
      <c r="AB198" s="27"/>
      <c r="AC198" s="27"/>
      <c r="AD198" s="27"/>
      <c r="AE198" s="27"/>
      <c r="AR198" s="140" t="s">
        <v>188</v>
      </c>
      <c r="AT198" s="140" t="s">
        <v>139</v>
      </c>
      <c r="AU198" s="140" t="s">
        <v>79</v>
      </c>
      <c r="AY198" s="15" t="s">
        <v>113</v>
      </c>
      <c r="BE198" s="141">
        <f t="shared" ref="BE198:BE217" si="54">IF(N198="základní",J198,0)</f>
        <v>585</v>
      </c>
      <c r="BF198" s="141">
        <f t="shared" ref="BF198:BF217" si="55">IF(N198="snížená",J198,0)</f>
        <v>0</v>
      </c>
      <c r="BG198" s="141">
        <f t="shared" ref="BG198:BG217" si="56">IF(N198="zákl. přenesená",J198,0)</f>
        <v>0</v>
      </c>
      <c r="BH198" s="141">
        <f t="shared" ref="BH198:BH217" si="57">IF(N198="sníž. přenesená",J198,0)</f>
        <v>0</v>
      </c>
      <c r="BI198" s="141">
        <f t="shared" ref="BI198:BI217" si="58">IF(N198="nulová",J198,0)</f>
        <v>0</v>
      </c>
      <c r="BJ198" s="15" t="s">
        <v>77</v>
      </c>
      <c r="BK198" s="141">
        <f t="shared" ref="BK198:BK217" si="59">ROUND(I198*H198,2)</f>
        <v>585</v>
      </c>
      <c r="BL198" s="15" t="s">
        <v>188</v>
      </c>
      <c r="BM198" s="140" t="s">
        <v>458</v>
      </c>
    </row>
    <row r="199" spans="1:65" s="2" customFormat="1" ht="16.5" customHeight="1">
      <c r="A199" s="27"/>
      <c r="B199" s="128"/>
      <c r="C199" s="142" t="s">
        <v>459</v>
      </c>
      <c r="D199" s="142" t="s">
        <v>139</v>
      </c>
      <c r="E199" s="143" t="s">
        <v>460</v>
      </c>
      <c r="F199" s="144" t="s">
        <v>461</v>
      </c>
      <c r="G199" s="145" t="s">
        <v>132</v>
      </c>
      <c r="H199" s="146">
        <v>3</v>
      </c>
      <c r="I199" s="147">
        <v>244</v>
      </c>
      <c r="J199" s="147">
        <f t="shared" si="50"/>
        <v>732</v>
      </c>
      <c r="K199" s="144" t="s">
        <v>121</v>
      </c>
      <c r="L199" s="28"/>
      <c r="M199" s="148" t="s">
        <v>3</v>
      </c>
      <c r="N199" s="149" t="s">
        <v>40</v>
      </c>
      <c r="O199" s="138">
        <v>0.22700000000000001</v>
      </c>
      <c r="P199" s="138">
        <f t="shared" si="51"/>
        <v>0.68100000000000005</v>
      </c>
      <c r="Q199" s="138">
        <v>2.5000000000000001E-4</v>
      </c>
      <c r="R199" s="138">
        <f t="shared" si="52"/>
        <v>7.5000000000000002E-4</v>
      </c>
      <c r="S199" s="138">
        <v>0</v>
      </c>
      <c r="T199" s="139">
        <f t="shared" si="53"/>
        <v>0</v>
      </c>
      <c r="U199" s="27"/>
      <c r="V199" s="27"/>
      <c r="W199" s="27"/>
      <c r="X199" s="27"/>
      <c r="Y199" s="27"/>
      <c r="Z199" s="27"/>
      <c r="AA199" s="27"/>
      <c r="AB199" s="27"/>
      <c r="AC199" s="27"/>
      <c r="AD199" s="27"/>
      <c r="AE199" s="27"/>
      <c r="AR199" s="140" t="s">
        <v>188</v>
      </c>
      <c r="AT199" s="140" t="s">
        <v>139</v>
      </c>
      <c r="AU199" s="140" t="s">
        <v>79</v>
      </c>
      <c r="AY199" s="15" t="s">
        <v>113</v>
      </c>
      <c r="BE199" s="141">
        <f t="shared" si="54"/>
        <v>732</v>
      </c>
      <c r="BF199" s="141">
        <f t="shared" si="55"/>
        <v>0</v>
      </c>
      <c r="BG199" s="141">
        <f t="shared" si="56"/>
        <v>0</v>
      </c>
      <c r="BH199" s="141">
        <f t="shared" si="57"/>
        <v>0</v>
      </c>
      <c r="BI199" s="141">
        <f t="shared" si="58"/>
        <v>0</v>
      </c>
      <c r="BJ199" s="15" t="s">
        <v>77</v>
      </c>
      <c r="BK199" s="141">
        <f t="shared" si="59"/>
        <v>732</v>
      </c>
      <c r="BL199" s="15" t="s">
        <v>188</v>
      </c>
      <c r="BM199" s="140" t="s">
        <v>462</v>
      </c>
    </row>
    <row r="200" spans="1:65" s="2" customFormat="1" ht="16.5" customHeight="1">
      <c r="A200" s="27"/>
      <c r="B200" s="128"/>
      <c r="C200" s="142" t="s">
        <v>463</v>
      </c>
      <c r="D200" s="142" t="s">
        <v>139</v>
      </c>
      <c r="E200" s="143" t="s">
        <v>464</v>
      </c>
      <c r="F200" s="144" t="s">
        <v>465</v>
      </c>
      <c r="G200" s="145" t="s">
        <v>132</v>
      </c>
      <c r="H200" s="146">
        <v>20</v>
      </c>
      <c r="I200" s="147">
        <v>155</v>
      </c>
      <c r="J200" s="147">
        <f t="shared" si="50"/>
        <v>3100</v>
      </c>
      <c r="K200" s="144" t="s">
        <v>121</v>
      </c>
      <c r="L200" s="28"/>
      <c r="M200" s="148" t="s">
        <v>3</v>
      </c>
      <c r="N200" s="149" t="s">
        <v>40</v>
      </c>
      <c r="O200" s="138">
        <v>9.2999999999999999E-2</v>
      </c>
      <c r="P200" s="138">
        <f t="shared" si="51"/>
        <v>1.8599999999999999</v>
      </c>
      <c r="Q200" s="138">
        <v>3.6000000000000002E-4</v>
      </c>
      <c r="R200" s="138">
        <f t="shared" si="52"/>
        <v>7.2000000000000007E-3</v>
      </c>
      <c r="S200" s="138">
        <v>0</v>
      </c>
      <c r="T200" s="139">
        <f t="shared" si="53"/>
        <v>0</v>
      </c>
      <c r="U200" s="27"/>
      <c r="V200" s="27"/>
      <c r="W200" s="27"/>
      <c r="X200" s="27"/>
      <c r="Y200" s="27"/>
      <c r="Z200" s="27"/>
      <c r="AA200" s="27"/>
      <c r="AB200" s="27"/>
      <c r="AC200" s="27"/>
      <c r="AD200" s="27"/>
      <c r="AE200" s="27"/>
      <c r="AR200" s="140" t="s">
        <v>188</v>
      </c>
      <c r="AT200" s="140" t="s">
        <v>139</v>
      </c>
      <c r="AU200" s="140" t="s">
        <v>79</v>
      </c>
      <c r="AY200" s="15" t="s">
        <v>113</v>
      </c>
      <c r="BE200" s="141">
        <f t="shared" si="54"/>
        <v>3100</v>
      </c>
      <c r="BF200" s="141">
        <f t="shared" si="55"/>
        <v>0</v>
      </c>
      <c r="BG200" s="141">
        <f t="shared" si="56"/>
        <v>0</v>
      </c>
      <c r="BH200" s="141">
        <f t="shared" si="57"/>
        <v>0</v>
      </c>
      <c r="BI200" s="141">
        <f t="shared" si="58"/>
        <v>0</v>
      </c>
      <c r="BJ200" s="15" t="s">
        <v>77</v>
      </c>
      <c r="BK200" s="141">
        <f t="shared" si="59"/>
        <v>3100</v>
      </c>
      <c r="BL200" s="15" t="s">
        <v>188</v>
      </c>
      <c r="BM200" s="140" t="s">
        <v>466</v>
      </c>
    </row>
    <row r="201" spans="1:65" s="2" customFormat="1" ht="16.5" customHeight="1">
      <c r="A201" s="27"/>
      <c r="B201" s="128"/>
      <c r="C201" s="142" t="s">
        <v>467</v>
      </c>
      <c r="D201" s="142" t="s">
        <v>139</v>
      </c>
      <c r="E201" s="143" t="s">
        <v>468</v>
      </c>
      <c r="F201" s="144" t="s">
        <v>469</v>
      </c>
      <c r="G201" s="145" t="s">
        <v>132</v>
      </c>
      <c r="H201" s="146">
        <v>20</v>
      </c>
      <c r="I201" s="147">
        <v>189</v>
      </c>
      <c r="J201" s="147">
        <f t="shared" si="50"/>
        <v>3780</v>
      </c>
      <c r="K201" s="144" t="s">
        <v>121</v>
      </c>
      <c r="L201" s="28"/>
      <c r="M201" s="148" t="s">
        <v>3</v>
      </c>
      <c r="N201" s="149" t="s">
        <v>40</v>
      </c>
      <c r="O201" s="138">
        <v>0.10299999999999999</v>
      </c>
      <c r="P201" s="138">
        <f t="shared" si="51"/>
        <v>2.06</v>
      </c>
      <c r="Q201" s="138">
        <v>4.4999999999999999E-4</v>
      </c>
      <c r="R201" s="138">
        <f t="shared" si="52"/>
        <v>8.9999999999999993E-3</v>
      </c>
      <c r="S201" s="138">
        <v>0</v>
      </c>
      <c r="T201" s="139">
        <f t="shared" si="53"/>
        <v>0</v>
      </c>
      <c r="U201" s="27"/>
      <c r="V201" s="27"/>
      <c r="W201" s="27"/>
      <c r="X201" s="27"/>
      <c r="Y201" s="27"/>
      <c r="Z201" s="27"/>
      <c r="AA201" s="27"/>
      <c r="AB201" s="27"/>
      <c r="AC201" s="27"/>
      <c r="AD201" s="27"/>
      <c r="AE201" s="27"/>
      <c r="AR201" s="140" t="s">
        <v>188</v>
      </c>
      <c r="AT201" s="140" t="s">
        <v>139</v>
      </c>
      <c r="AU201" s="140" t="s">
        <v>79</v>
      </c>
      <c r="AY201" s="15" t="s">
        <v>113</v>
      </c>
      <c r="BE201" s="141">
        <f t="shared" si="54"/>
        <v>3780</v>
      </c>
      <c r="BF201" s="141">
        <f t="shared" si="55"/>
        <v>0</v>
      </c>
      <c r="BG201" s="141">
        <f t="shared" si="56"/>
        <v>0</v>
      </c>
      <c r="BH201" s="141">
        <f t="shared" si="57"/>
        <v>0</v>
      </c>
      <c r="BI201" s="141">
        <f t="shared" si="58"/>
        <v>0</v>
      </c>
      <c r="BJ201" s="15" t="s">
        <v>77</v>
      </c>
      <c r="BK201" s="141">
        <f t="shared" si="59"/>
        <v>3780</v>
      </c>
      <c r="BL201" s="15" t="s">
        <v>188</v>
      </c>
      <c r="BM201" s="140" t="s">
        <v>470</v>
      </c>
    </row>
    <row r="202" spans="1:65" s="2" customFormat="1" ht="16.5" customHeight="1">
      <c r="A202" s="27"/>
      <c r="B202" s="128"/>
      <c r="C202" s="142" t="s">
        <v>471</v>
      </c>
      <c r="D202" s="142" t="s">
        <v>139</v>
      </c>
      <c r="E202" s="143" t="s">
        <v>472</v>
      </c>
      <c r="F202" s="144" t="s">
        <v>473</v>
      </c>
      <c r="G202" s="145" t="s">
        <v>132</v>
      </c>
      <c r="H202" s="146">
        <v>2</v>
      </c>
      <c r="I202" s="147">
        <v>754</v>
      </c>
      <c r="J202" s="147">
        <f t="shared" si="50"/>
        <v>1508</v>
      </c>
      <c r="K202" s="144" t="s">
        <v>121</v>
      </c>
      <c r="L202" s="28"/>
      <c r="M202" s="148" t="s">
        <v>3</v>
      </c>
      <c r="N202" s="149" t="s">
        <v>40</v>
      </c>
      <c r="O202" s="138">
        <v>0.13500000000000001</v>
      </c>
      <c r="P202" s="138">
        <f t="shared" si="51"/>
        <v>0.27</v>
      </c>
      <c r="Q202" s="138">
        <v>1.2800000000000001E-3</v>
      </c>
      <c r="R202" s="138">
        <f t="shared" si="52"/>
        <v>2.5600000000000002E-3</v>
      </c>
      <c r="S202" s="138">
        <v>0</v>
      </c>
      <c r="T202" s="139">
        <f t="shared" si="53"/>
        <v>0</v>
      </c>
      <c r="U202" s="27"/>
      <c r="V202" s="27"/>
      <c r="W202" s="27"/>
      <c r="X202" s="27"/>
      <c r="Y202" s="27"/>
      <c r="Z202" s="27"/>
      <c r="AA202" s="27"/>
      <c r="AB202" s="27"/>
      <c r="AC202" s="27"/>
      <c r="AD202" s="27"/>
      <c r="AE202" s="27"/>
      <c r="AR202" s="140" t="s">
        <v>188</v>
      </c>
      <c r="AT202" s="140" t="s">
        <v>139</v>
      </c>
      <c r="AU202" s="140" t="s">
        <v>79</v>
      </c>
      <c r="AY202" s="15" t="s">
        <v>113</v>
      </c>
      <c r="BE202" s="141">
        <f t="shared" si="54"/>
        <v>1508</v>
      </c>
      <c r="BF202" s="141">
        <f t="shared" si="55"/>
        <v>0</v>
      </c>
      <c r="BG202" s="141">
        <f t="shared" si="56"/>
        <v>0</v>
      </c>
      <c r="BH202" s="141">
        <f t="shared" si="57"/>
        <v>0</v>
      </c>
      <c r="BI202" s="141">
        <f t="shared" si="58"/>
        <v>0</v>
      </c>
      <c r="BJ202" s="15" t="s">
        <v>77</v>
      </c>
      <c r="BK202" s="141">
        <f t="shared" si="59"/>
        <v>1508</v>
      </c>
      <c r="BL202" s="15" t="s">
        <v>188</v>
      </c>
      <c r="BM202" s="140" t="s">
        <v>474</v>
      </c>
    </row>
    <row r="203" spans="1:65" s="2" customFormat="1" ht="16.5" customHeight="1">
      <c r="A203" s="27"/>
      <c r="B203" s="128"/>
      <c r="C203" s="142" t="s">
        <v>475</v>
      </c>
      <c r="D203" s="142" t="s">
        <v>139</v>
      </c>
      <c r="E203" s="143" t="s">
        <v>476</v>
      </c>
      <c r="F203" s="144" t="s">
        <v>477</v>
      </c>
      <c r="G203" s="145" t="s">
        <v>132</v>
      </c>
      <c r="H203" s="146">
        <v>2</v>
      </c>
      <c r="I203" s="147">
        <v>960</v>
      </c>
      <c r="J203" s="147">
        <f t="shared" si="50"/>
        <v>1920</v>
      </c>
      <c r="K203" s="144" t="s">
        <v>121</v>
      </c>
      <c r="L203" s="28"/>
      <c r="M203" s="148" t="s">
        <v>3</v>
      </c>
      <c r="N203" s="149" t="s">
        <v>40</v>
      </c>
      <c r="O203" s="138">
        <v>0.14599999999999999</v>
      </c>
      <c r="P203" s="138">
        <f t="shared" si="51"/>
        <v>0.29199999999999998</v>
      </c>
      <c r="Q203" s="138">
        <v>1.8E-3</v>
      </c>
      <c r="R203" s="138">
        <f t="shared" si="52"/>
        <v>3.5999999999999999E-3</v>
      </c>
      <c r="S203" s="138">
        <v>0</v>
      </c>
      <c r="T203" s="139">
        <f t="shared" si="53"/>
        <v>0</v>
      </c>
      <c r="U203" s="27"/>
      <c r="V203" s="27"/>
      <c r="W203" s="27"/>
      <c r="X203" s="27"/>
      <c r="Y203" s="27"/>
      <c r="Z203" s="27"/>
      <c r="AA203" s="27"/>
      <c r="AB203" s="27"/>
      <c r="AC203" s="27"/>
      <c r="AD203" s="27"/>
      <c r="AE203" s="27"/>
      <c r="AR203" s="140" t="s">
        <v>188</v>
      </c>
      <c r="AT203" s="140" t="s">
        <v>139</v>
      </c>
      <c r="AU203" s="140" t="s">
        <v>79</v>
      </c>
      <c r="AY203" s="15" t="s">
        <v>113</v>
      </c>
      <c r="BE203" s="141">
        <f t="shared" si="54"/>
        <v>1920</v>
      </c>
      <c r="BF203" s="141">
        <f t="shared" si="55"/>
        <v>0</v>
      </c>
      <c r="BG203" s="141">
        <f t="shared" si="56"/>
        <v>0</v>
      </c>
      <c r="BH203" s="141">
        <f t="shared" si="57"/>
        <v>0</v>
      </c>
      <c r="BI203" s="141">
        <f t="shared" si="58"/>
        <v>0</v>
      </c>
      <c r="BJ203" s="15" t="s">
        <v>77</v>
      </c>
      <c r="BK203" s="141">
        <f t="shared" si="59"/>
        <v>1920</v>
      </c>
      <c r="BL203" s="15" t="s">
        <v>188</v>
      </c>
      <c r="BM203" s="140" t="s">
        <v>478</v>
      </c>
    </row>
    <row r="204" spans="1:65" s="2" customFormat="1" ht="24" customHeight="1">
      <c r="A204" s="27"/>
      <c r="B204" s="128"/>
      <c r="C204" s="142" t="s">
        <v>479</v>
      </c>
      <c r="D204" s="142" t="s">
        <v>139</v>
      </c>
      <c r="E204" s="143" t="s">
        <v>480</v>
      </c>
      <c r="F204" s="144" t="s">
        <v>481</v>
      </c>
      <c r="G204" s="145" t="s">
        <v>132</v>
      </c>
      <c r="H204" s="146">
        <v>36</v>
      </c>
      <c r="I204" s="147">
        <v>399</v>
      </c>
      <c r="J204" s="147">
        <f t="shared" si="50"/>
        <v>14364</v>
      </c>
      <c r="K204" s="144" t="s">
        <v>3</v>
      </c>
      <c r="L204" s="28"/>
      <c r="M204" s="148" t="s">
        <v>3</v>
      </c>
      <c r="N204" s="149" t="s">
        <v>40</v>
      </c>
      <c r="O204" s="138">
        <v>0</v>
      </c>
      <c r="P204" s="138">
        <f t="shared" si="51"/>
        <v>0</v>
      </c>
      <c r="Q204" s="138">
        <v>2E-3</v>
      </c>
      <c r="R204" s="138">
        <f t="shared" si="52"/>
        <v>7.2000000000000008E-2</v>
      </c>
      <c r="S204" s="138">
        <v>0</v>
      </c>
      <c r="T204" s="139">
        <f t="shared" si="53"/>
        <v>0</v>
      </c>
      <c r="U204" s="27"/>
      <c r="V204" s="27"/>
      <c r="W204" s="27"/>
      <c r="X204" s="27"/>
      <c r="Y204" s="27"/>
      <c r="Z204" s="27"/>
      <c r="AA204" s="27"/>
      <c r="AB204" s="27"/>
      <c r="AC204" s="27"/>
      <c r="AD204" s="27"/>
      <c r="AE204" s="27"/>
      <c r="AR204" s="140" t="s">
        <v>188</v>
      </c>
      <c r="AT204" s="140" t="s">
        <v>139</v>
      </c>
      <c r="AU204" s="140" t="s">
        <v>79</v>
      </c>
      <c r="AY204" s="15" t="s">
        <v>113</v>
      </c>
      <c r="BE204" s="141">
        <f t="shared" si="54"/>
        <v>14364</v>
      </c>
      <c r="BF204" s="141">
        <f t="shared" si="55"/>
        <v>0</v>
      </c>
      <c r="BG204" s="141">
        <f t="shared" si="56"/>
        <v>0</v>
      </c>
      <c r="BH204" s="141">
        <f t="shared" si="57"/>
        <v>0</v>
      </c>
      <c r="BI204" s="141">
        <f t="shared" si="58"/>
        <v>0</v>
      </c>
      <c r="BJ204" s="15" t="s">
        <v>77</v>
      </c>
      <c r="BK204" s="141">
        <f t="shared" si="59"/>
        <v>14364</v>
      </c>
      <c r="BL204" s="15" t="s">
        <v>188</v>
      </c>
      <c r="BM204" s="140" t="s">
        <v>482</v>
      </c>
    </row>
    <row r="205" spans="1:65" s="2" customFormat="1" ht="16.5" customHeight="1">
      <c r="A205" s="27"/>
      <c r="B205" s="128"/>
      <c r="C205" s="142" t="s">
        <v>483</v>
      </c>
      <c r="D205" s="142" t="s">
        <v>139</v>
      </c>
      <c r="E205" s="143" t="s">
        <v>484</v>
      </c>
      <c r="F205" s="144" t="s">
        <v>485</v>
      </c>
      <c r="G205" s="145" t="s">
        <v>132</v>
      </c>
      <c r="H205" s="146">
        <v>1</v>
      </c>
      <c r="I205" s="147">
        <v>254</v>
      </c>
      <c r="J205" s="147">
        <f t="shared" si="50"/>
        <v>254</v>
      </c>
      <c r="K205" s="144" t="s">
        <v>121</v>
      </c>
      <c r="L205" s="28"/>
      <c r="M205" s="148" t="s">
        <v>3</v>
      </c>
      <c r="N205" s="149" t="s">
        <v>40</v>
      </c>
      <c r="O205" s="138">
        <v>0.11</v>
      </c>
      <c r="P205" s="138">
        <f t="shared" si="51"/>
        <v>0.11</v>
      </c>
      <c r="Q205" s="138">
        <v>2.4000000000000001E-4</v>
      </c>
      <c r="R205" s="138">
        <f t="shared" si="52"/>
        <v>2.4000000000000001E-4</v>
      </c>
      <c r="S205" s="138">
        <v>0</v>
      </c>
      <c r="T205" s="139">
        <f t="shared" si="53"/>
        <v>0</v>
      </c>
      <c r="U205" s="27"/>
      <c r="V205" s="27"/>
      <c r="W205" s="27"/>
      <c r="X205" s="27"/>
      <c r="Y205" s="27"/>
      <c r="Z205" s="27"/>
      <c r="AA205" s="27"/>
      <c r="AB205" s="27"/>
      <c r="AC205" s="27"/>
      <c r="AD205" s="27"/>
      <c r="AE205" s="27"/>
      <c r="AR205" s="140" t="s">
        <v>188</v>
      </c>
      <c r="AT205" s="140" t="s">
        <v>139</v>
      </c>
      <c r="AU205" s="140" t="s">
        <v>79</v>
      </c>
      <c r="AY205" s="15" t="s">
        <v>113</v>
      </c>
      <c r="BE205" s="141">
        <f t="shared" si="54"/>
        <v>254</v>
      </c>
      <c r="BF205" s="141">
        <f t="shared" si="55"/>
        <v>0</v>
      </c>
      <c r="BG205" s="141">
        <f t="shared" si="56"/>
        <v>0</v>
      </c>
      <c r="BH205" s="141">
        <f t="shared" si="57"/>
        <v>0</v>
      </c>
      <c r="BI205" s="141">
        <f t="shared" si="58"/>
        <v>0</v>
      </c>
      <c r="BJ205" s="15" t="s">
        <v>77</v>
      </c>
      <c r="BK205" s="141">
        <f t="shared" si="59"/>
        <v>254</v>
      </c>
      <c r="BL205" s="15" t="s">
        <v>188</v>
      </c>
      <c r="BM205" s="140" t="s">
        <v>486</v>
      </c>
    </row>
    <row r="206" spans="1:65" s="2" customFormat="1" ht="16.5" customHeight="1">
      <c r="A206" s="27"/>
      <c r="B206" s="128"/>
      <c r="C206" s="142" t="s">
        <v>487</v>
      </c>
      <c r="D206" s="142" t="s">
        <v>139</v>
      </c>
      <c r="E206" s="143" t="s">
        <v>488</v>
      </c>
      <c r="F206" s="144" t="s">
        <v>489</v>
      </c>
      <c r="G206" s="145" t="s">
        <v>132</v>
      </c>
      <c r="H206" s="146">
        <v>20</v>
      </c>
      <c r="I206" s="147">
        <v>162</v>
      </c>
      <c r="J206" s="147">
        <f t="shared" si="50"/>
        <v>3240</v>
      </c>
      <c r="K206" s="144" t="s">
        <v>121</v>
      </c>
      <c r="L206" s="28"/>
      <c r="M206" s="148" t="s">
        <v>3</v>
      </c>
      <c r="N206" s="149" t="s">
        <v>40</v>
      </c>
      <c r="O206" s="138">
        <v>8.2000000000000003E-2</v>
      </c>
      <c r="P206" s="138">
        <f t="shared" si="51"/>
        <v>1.6400000000000001</v>
      </c>
      <c r="Q206" s="138">
        <v>2.2000000000000001E-4</v>
      </c>
      <c r="R206" s="138">
        <f t="shared" si="52"/>
        <v>4.4000000000000003E-3</v>
      </c>
      <c r="S206" s="138">
        <v>0</v>
      </c>
      <c r="T206" s="139">
        <f t="shared" si="53"/>
        <v>0</v>
      </c>
      <c r="U206" s="27"/>
      <c r="V206" s="27"/>
      <c r="W206" s="27"/>
      <c r="X206" s="27"/>
      <c r="Y206" s="27"/>
      <c r="Z206" s="27"/>
      <c r="AA206" s="27"/>
      <c r="AB206" s="27"/>
      <c r="AC206" s="27"/>
      <c r="AD206" s="27"/>
      <c r="AE206" s="27"/>
      <c r="AR206" s="140" t="s">
        <v>188</v>
      </c>
      <c r="AT206" s="140" t="s">
        <v>139</v>
      </c>
      <c r="AU206" s="140" t="s">
        <v>79</v>
      </c>
      <c r="AY206" s="15" t="s">
        <v>113</v>
      </c>
      <c r="BE206" s="141">
        <f t="shared" si="54"/>
        <v>3240</v>
      </c>
      <c r="BF206" s="141">
        <f t="shared" si="55"/>
        <v>0</v>
      </c>
      <c r="BG206" s="141">
        <f t="shared" si="56"/>
        <v>0</v>
      </c>
      <c r="BH206" s="141">
        <f t="shared" si="57"/>
        <v>0</v>
      </c>
      <c r="BI206" s="141">
        <f t="shared" si="58"/>
        <v>0</v>
      </c>
      <c r="BJ206" s="15" t="s">
        <v>77</v>
      </c>
      <c r="BK206" s="141">
        <f t="shared" si="59"/>
        <v>3240</v>
      </c>
      <c r="BL206" s="15" t="s">
        <v>188</v>
      </c>
      <c r="BM206" s="140" t="s">
        <v>490</v>
      </c>
    </row>
    <row r="207" spans="1:65" s="2" customFormat="1" ht="16.5" customHeight="1">
      <c r="A207" s="27"/>
      <c r="B207" s="128"/>
      <c r="C207" s="142" t="s">
        <v>491</v>
      </c>
      <c r="D207" s="142" t="s">
        <v>139</v>
      </c>
      <c r="E207" s="143" t="s">
        <v>492</v>
      </c>
      <c r="F207" s="144" t="s">
        <v>493</v>
      </c>
      <c r="G207" s="145" t="s">
        <v>132</v>
      </c>
      <c r="H207" s="146">
        <v>3</v>
      </c>
      <c r="I207" s="147">
        <v>295</v>
      </c>
      <c r="J207" s="147">
        <f t="shared" si="50"/>
        <v>885</v>
      </c>
      <c r="K207" s="144" t="s">
        <v>121</v>
      </c>
      <c r="L207" s="28"/>
      <c r="M207" s="148" t="s">
        <v>3</v>
      </c>
      <c r="N207" s="149" t="s">
        <v>40</v>
      </c>
      <c r="O207" s="138">
        <v>0.20599999999999999</v>
      </c>
      <c r="P207" s="138">
        <f t="shared" si="51"/>
        <v>0.61799999999999999</v>
      </c>
      <c r="Q207" s="138">
        <v>3.3E-4</v>
      </c>
      <c r="R207" s="138">
        <f t="shared" si="52"/>
        <v>9.8999999999999999E-4</v>
      </c>
      <c r="S207" s="138">
        <v>0</v>
      </c>
      <c r="T207" s="139">
        <f t="shared" si="53"/>
        <v>0</v>
      </c>
      <c r="U207" s="27"/>
      <c r="V207" s="27"/>
      <c r="W207" s="27"/>
      <c r="X207" s="27"/>
      <c r="Y207" s="27"/>
      <c r="Z207" s="27"/>
      <c r="AA207" s="27"/>
      <c r="AB207" s="27"/>
      <c r="AC207" s="27"/>
      <c r="AD207" s="27"/>
      <c r="AE207" s="27"/>
      <c r="AR207" s="140" t="s">
        <v>188</v>
      </c>
      <c r="AT207" s="140" t="s">
        <v>139</v>
      </c>
      <c r="AU207" s="140" t="s">
        <v>79</v>
      </c>
      <c r="AY207" s="15" t="s">
        <v>113</v>
      </c>
      <c r="BE207" s="141">
        <f t="shared" si="54"/>
        <v>885</v>
      </c>
      <c r="BF207" s="141">
        <f t="shared" si="55"/>
        <v>0</v>
      </c>
      <c r="BG207" s="141">
        <f t="shared" si="56"/>
        <v>0</v>
      </c>
      <c r="BH207" s="141">
        <f t="shared" si="57"/>
        <v>0</v>
      </c>
      <c r="BI207" s="141">
        <f t="shared" si="58"/>
        <v>0</v>
      </c>
      <c r="BJ207" s="15" t="s">
        <v>77</v>
      </c>
      <c r="BK207" s="141">
        <f t="shared" si="59"/>
        <v>885</v>
      </c>
      <c r="BL207" s="15" t="s">
        <v>188</v>
      </c>
      <c r="BM207" s="140" t="s">
        <v>494</v>
      </c>
    </row>
    <row r="208" spans="1:65" s="2" customFormat="1" ht="16.5" customHeight="1">
      <c r="A208" s="27"/>
      <c r="B208" s="128"/>
      <c r="C208" s="142" t="s">
        <v>495</v>
      </c>
      <c r="D208" s="142" t="s">
        <v>139</v>
      </c>
      <c r="E208" s="143" t="s">
        <v>496</v>
      </c>
      <c r="F208" s="144" t="s">
        <v>497</v>
      </c>
      <c r="G208" s="145" t="s">
        <v>132</v>
      </c>
      <c r="H208" s="146">
        <v>2</v>
      </c>
      <c r="I208" s="147">
        <v>332</v>
      </c>
      <c r="J208" s="147">
        <f t="shared" si="50"/>
        <v>664</v>
      </c>
      <c r="K208" s="144" t="s">
        <v>121</v>
      </c>
      <c r="L208" s="28"/>
      <c r="M208" s="148" t="s">
        <v>3</v>
      </c>
      <c r="N208" s="149" t="s">
        <v>40</v>
      </c>
      <c r="O208" s="138">
        <v>0.22700000000000001</v>
      </c>
      <c r="P208" s="138">
        <f t="shared" si="51"/>
        <v>0.45400000000000001</v>
      </c>
      <c r="Q208" s="138">
        <v>5.6999999999999998E-4</v>
      </c>
      <c r="R208" s="138">
        <f t="shared" si="52"/>
        <v>1.14E-3</v>
      </c>
      <c r="S208" s="138">
        <v>0</v>
      </c>
      <c r="T208" s="139">
        <f t="shared" si="53"/>
        <v>0</v>
      </c>
      <c r="U208" s="27"/>
      <c r="V208" s="27"/>
      <c r="W208" s="27"/>
      <c r="X208" s="27"/>
      <c r="Y208" s="27"/>
      <c r="Z208" s="27"/>
      <c r="AA208" s="27"/>
      <c r="AB208" s="27"/>
      <c r="AC208" s="27"/>
      <c r="AD208" s="27"/>
      <c r="AE208" s="27"/>
      <c r="AR208" s="140" t="s">
        <v>188</v>
      </c>
      <c r="AT208" s="140" t="s">
        <v>139</v>
      </c>
      <c r="AU208" s="140" t="s">
        <v>79</v>
      </c>
      <c r="AY208" s="15" t="s">
        <v>113</v>
      </c>
      <c r="BE208" s="141">
        <f t="shared" si="54"/>
        <v>664</v>
      </c>
      <c r="BF208" s="141">
        <f t="shared" si="55"/>
        <v>0</v>
      </c>
      <c r="BG208" s="141">
        <f t="shared" si="56"/>
        <v>0</v>
      </c>
      <c r="BH208" s="141">
        <f t="shared" si="57"/>
        <v>0</v>
      </c>
      <c r="BI208" s="141">
        <f t="shared" si="58"/>
        <v>0</v>
      </c>
      <c r="BJ208" s="15" t="s">
        <v>77</v>
      </c>
      <c r="BK208" s="141">
        <f t="shared" si="59"/>
        <v>664</v>
      </c>
      <c r="BL208" s="15" t="s">
        <v>188</v>
      </c>
      <c r="BM208" s="140" t="s">
        <v>498</v>
      </c>
    </row>
    <row r="209" spans="1:65" s="2" customFormat="1" ht="16.5" customHeight="1">
      <c r="A209" s="27"/>
      <c r="B209" s="128"/>
      <c r="C209" s="142" t="s">
        <v>499</v>
      </c>
      <c r="D209" s="142" t="s">
        <v>139</v>
      </c>
      <c r="E209" s="143" t="s">
        <v>500</v>
      </c>
      <c r="F209" s="144" t="s">
        <v>501</v>
      </c>
      <c r="G209" s="145" t="s">
        <v>132</v>
      </c>
      <c r="H209" s="146">
        <v>9</v>
      </c>
      <c r="I209" s="147">
        <v>255</v>
      </c>
      <c r="J209" s="147">
        <f t="shared" si="50"/>
        <v>2295</v>
      </c>
      <c r="K209" s="144" t="s">
        <v>121</v>
      </c>
      <c r="L209" s="28"/>
      <c r="M209" s="148" t="s">
        <v>3</v>
      </c>
      <c r="N209" s="149" t="s">
        <v>40</v>
      </c>
      <c r="O209" s="138">
        <v>0.2</v>
      </c>
      <c r="P209" s="138">
        <f t="shared" si="51"/>
        <v>1.8</v>
      </c>
      <c r="Q209" s="138">
        <v>3.4000000000000002E-4</v>
      </c>
      <c r="R209" s="138">
        <f t="shared" si="52"/>
        <v>3.0600000000000002E-3</v>
      </c>
      <c r="S209" s="138">
        <v>0</v>
      </c>
      <c r="T209" s="139">
        <f t="shared" si="53"/>
        <v>0</v>
      </c>
      <c r="U209" s="27"/>
      <c r="V209" s="27"/>
      <c r="W209" s="27"/>
      <c r="X209" s="27"/>
      <c r="Y209" s="27"/>
      <c r="Z209" s="27"/>
      <c r="AA209" s="27"/>
      <c r="AB209" s="27"/>
      <c r="AC209" s="27"/>
      <c r="AD209" s="27"/>
      <c r="AE209" s="27"/>
      <c r="AR209" s="140" t="s">
        <v>188</v>
      </c>
      <c r="AT209" s="140" t="s">
        <v>139</v>
      </c>
      <c r="AU209" s="140" t="s">
        <v>79</v>
      </c>
      <c r="AY209" s="15" t="s">
        <v>113</v>
      </c>
      <c r="BE209" s="141">
        <f t="shared" si="54"/>
        <v>2295</v>
      </c>
      <c r="BF209" s="141">
        <f t="shared" si="55"/>
        <v>0</v>
      </c>
      <c r="BG209" s="141">
        <f t="shared" si="56"/>
        <v>0</v>
      </c>
      <c r="BH209" s="141">
        <f t="shared" si="57"/>
        <v>0</v>
      </c>
      <c r="BI209" s="141">
        <f t="shared" si="58"/>
        <v>0</v>
      </c>
      <c r="BJ209" s="15" t="s">
        <v>77</v>
      </c>
      <c r="BK209" s="141">
        <f t="shared" si="59"/>
        <v>2295</v>
      </c>
      <c r="BL209" s="15" t="s">
        <v>188</v>
      </c>
      <c r="BM209" s="140" t="s">
        <v>502</v>
      </c>
    </row>
    <row r="210" spans="1:65" s="2" customFormat="1" ht="16.5" customHeight="1">
      <c r="A210" s="27"/>
      <c r="B210" s="128"/>
      <c r="C210" s="142" t="s">
        <v>503</v>
      </c>
      <c r="D210" s="142" t="s">
        <v>139</v>
      </c>
      <c r="E210" s="143" t="s">
        <v>504</v>
      </c>
      <c r="F210" s="144" t="s">
        <v>505</v>
      </c>
      <c r="G210" s="145" t="s">
        <v>132</v>
      </c>
      <c r="H210" s="146">
        <v>9</v>
      </c>
      <c r="I210" s="147">
        <v>339</v>
      </c>
      <c r="J210" s="147">
        <f t="shared" si="50"/>
        <v>3051</v>
      </c>
      <c r="K210" s="144" t="s">
        <v>121</v>
      </c>
      <c r="L210" s="28"/>
      <c r="M210" s="148" t="s">
        <v>3</v>
      </c>
      <c r="N210" s="149" t="s">
        <v>40</v>
      </c>
      <c r="O210" s="138">
        <v>0.22</v>
      </c>
      <c r="P210" s="138">
        <f t="shared" si="51"/>
        <v>1.98</v>
      </c>
      <c r="Q210" s="138">
        <v>5.0000000000000001E-4</v>
      </c>
      <c r="R210" s="138">
        <f t="shared" si="52"/>
        <v>4.5000000000000005E-3</v>
      </c>
      <c r="S210" s="138">
        <v>0</v>
      </c>
      <c r="T210" s="139">
        <f t="shared" si="53"/>
        <v>0</v>
      </c>
      <c r="U210" s="27"/>
      <c r="V210" s="27"/>
      <c r="W210" s="27"/>
      <c r="X210" s="27"/>
      <c r="Y210" s="27"/>
      <c r="Z210" s="27"/>
      <c r="AA210" s="27"/>
      <c r="AB210" s="27"/>
      <c r="AC210" s="27"/>
      <c r="AD210" s="27"/>
      <c r="AE210" s="27"/>
      <c r="AR210" s="140" t="s">
        <v>188</v>
      </c>
      <c r="AT210" s="140" t="s">
        <v>139</v>
      </c>
      <c r="AU210" s="140" t="s">
        <v>79</v>
      </c>
      <c r="AY210" s="15" t="s">
        <v>113</v>
      </c>
      <c r="BE210" s="141">
        <f t="shared" si="54"/>
        <v>3051</v>
      </c>
      <c r="BF210" s="141">
        <f t="shared" si="55"/>
        <v>0</v>
      </c>
      <c r="BG210" s="141">
        <f t="shared" si="56"/>
        <v>0</v>
      </c>
      <c r="BH210" s="141">
        <f t="shared" si="57"/>
        <v>0</v>
      </c>
      <c r="BI210" s="141">
        <f t="shared" si="58"/>
        <v>0</v>
      </c>
      <c r="BJ210" s="15" t="s">
        <v>77</v>
      </c>
      <c r="BK210" s="141">
        <f t="shared" si="59"/>
        <v>3051</v>
      </c>
      <c r="BL210" s="15" t="s">
        <v>188</v>
      </c>
      <c r="BM210" s="140" t="s">
        <v>506</v>
      </c>
    </row>
    <row r="211" spans="1:65" s="2" customFormat="1" ht="16.5" customHeight="1">
      <c r="A211" s="27"/>
      <c r="B211" s="128"/>
      <c r="C211" s="142" t="s">
        <v>507</v>
      </c>
      <c r="D211" s="142" t="s">
        <v>139</v>
      </c>
      <c r="E211" s="143" t="s">
        <v>508</v>
      </c>
      <c r="F211" s="144" t="s">
        <v>509</v>
      </c>
      <c r="G211" s="145" t="s">
        <v>132</v>
      </c>
      <c r="H211" s="146">
        <v>2</v>
      </c>
      <c r="I211" s="147">
        <v>710</v>
      </c>
      <c r="J211" s="147">
        <f t="shared" si="50"/>
        <v>1420</v>
      </c>
      <c r="K211" s="144" t="s">
        <v>121</v>
      </c>
      <c r="L211" s="28"/>
      <c r="M211" s="148" t="s">
        <v>3</v>
      </c>
      <c r="N211" s="149" t="s">
        <v>40</v>
      </c>
      <c r="O211" s="138">
        <v>0.34</v>
      </c>
      <c r="P211" s="138">
        <f t="shared" si="51"/>
        <v>0.68</v>
      </c>
      <c r="Q211" s="138">
        <v>1.07E-3</v>
      </c>
      <c r="R211" s="138">
        <f t="shared" si="52"/>
        <v>2.14E-3</v>
      </c>
      <c r="S211" s="138">
        <v>0</v>
      </c>
      <c r="T211" s="139">
        <f t="shared" si="53"/>
        <v>0</v>
      </c>
      <c r="U211" s="27"/>
      <c r="V211" s="27"/>
      <c r="W211" s="27"/>
      <c r="X211" s="27"/>
      <c r="Y211" s="27"/>
      <c r="Z211" s="27"/>
      <c r="AA211" s="27"/>
      <c r="AB211" s="27"/>
      <c r="AC211" s="27"/>
      <c r="AD211" s="27"/>
      <c r="AE211" s="27"/>
      <c r="AR211" s="140" t="s">
        <v>188</v>
      </c>
      <c r="AT211" s="140" t="s">
        <v>139</v>
      </c>
      <c r="AU211" s="140" t="s">
        <v>79</v>
      </c>
      <c r="AY211" s="15" t="s">
        <v>113</v>
      </c>
      <c r="BE211" s="141">
        <f t="shared" si="54"/>
        <v>1420</v>
      </c>
      <c r="BF211" s="141">
        <f t="shared" si="55"/>
        <v>0</v>
      </c>
      <c r="BG211" s="141">
        <f t="shared" si="56"/>
        <v>0</v>
      </c>
      <c r="BH211" s="141">
        <f t="shared" si="57"/>
        <v>0</v>
      </c>
      <c r="BI211" s="141">
        <f t="shared" si="58"/>
        <v>0</v>
      </c>
      <c r="BJ211" s="15" t="s">
        <v>77</v>
      </c>
      <c r="BK211" s="141">
        <f t="shared" si="59"/>
        <v>1420</v>
      </c>
      <c r="BL211" s="15" t="s">
        <v>188</v>
      </c>
      <c r="BM211" s="140" t="s">
        <v>510</v>
      </c>
    </row>
    <row r="212" spans="1:65" s="2" customFormat="1" ht="16.5" customHeight="1">
      <c r="A212" s="27"/>
      <c r="B212" s="128"/>
      <c r="C212" s="142" t="s">
        <v>511</v>
      </c>
      <c r="D212" s="142" t="s">
        <v>139</v>
      </c>
      <c r="E212" s="143" t="s">
        <v>512</v>
      </c>
      <c r="F212" s="144" t="s">
        <v>513</v>
      </c>
      <c r="G212" s="145" t="s">
        <v>132</v>
      </c>
      <c r="H212" s="146">
        <v>4</v>
      </c>
      <c r="I212" s="147">
        <v>940</v>
      </c>
      <c r="J212" s="147">
        <f t="shared" si="50"/>
        <v>3760</v>
      </c>
      <c r="K212" s="144" t="s">
        <v>121</v>
      </c>
      <c r="L212" s="28"/>
      <c r="M212" s="148" t="s">
        <v>3</v>
      </c>
      <c r="N212" s="149" t="s">
        <v>40</v>
      </c>
      <c r="O212" s="138">
        <v>0.41</v>
      </c>
      <c r="P212" s="138">
        <f t="shared" si="51"/>
        <v>1.64</v>
      </c>
      <c r="Q212" s="138">
        <v>1.6800000000000001E-3</v>
      </c>
      <c r="R212" s="138">
        <f t="shared" si="52"/>
        <v>6.7200000000000003E-3</v>
      </c>
      <c r="S212" s="138">
        <v>0</v>
      </c>
      <c r="T212" s="139">
        <f t="shared" si="53"/>
        <v>0</v>
      </c>
      <c r="U212" s="27"/>
      <c r="V212" s="27"/>
      <c r="W212" s="27"/>
      <c r="X212" s="27"/>
      <c r="Y212" s="27"/>
      <c r="Z212" s="27"/>
      <c r="AA212" s="27"/>
      <c r="AB212" s="27"/>
      <c r="AC212" s="27"/>
      <c r="AD212" s="27"/>
      <c r="AE212" s="27"/>
      <c r="AR212" s="140" t="s">
        <v>188</v>
      </c>
      <c r="AT212" s="140" t="s">
        <v>139</v>
      </c>
      <c r="AU212" s="140" t="s">
        <v>79</v>
      </c>
      <c r="AY212" s="15" t="s">
        <v>113</v>
      </c>
      <c r="BE212" s="141">
        <f t="shared" si="54"/>
        <v>3760</v>
      </c>
      <c r="BF212" s="141">
        <f t="shared" si="55"/>
        <v>0</v>
      </c>
      <c r="BG212" s="141">
        <f t="shared" si="56"/>
        <v>0</v>
      </c>
      <c r="BH212" s="141">
        <f t="shared" si="57"/>
        <v>0</v>
      </c>
      <c r="BI212" s="141">
        <f t="shared" si="58"/>
        <v>0</v>
      </c>
      <c r="BJ212" s="15" t="s">
        <v>77</v>
      </c>
      <c r="BK212" s="141">
        <f t="shared" si="59"/>
        <v>3760</v>
      </c>
      <c r="BL212" s="15" t="s">
        <v>188</v>
      </c>
      <c r="BM212" s="140" t="s">
        <v>514</v>
      </c>
    </row>
    <row r="213" spans="1:65" s="2" customFormat="1" ht="16.5" customHeight="1">
      <c r="A213" s="27"/>
      <c r="B213" s="128"/>
      <c r="C213" s="142" t="s">
        <v>515</v>
      </c>
      <c r="D213" s="142" t="s">
        <v>139</v>
      </c>
      <c r="E213" s="143" t="s">
        <v>516</v>
      </c>
      <c r="F213" s="144" t="s">
        <v>517</v>
      </c>
      <c r="G213" s="145" t="s">
        <v>3</v>
      </c>
      <c r="H213" s="146">
        <v>1</v>
      </c>
      <c r="I213" s="147">
        <v>654</v>
      </c>
      <c r="J213" s="147">
        <f t="shared" si="50"/>
        <v>654</v>
      </c>
      <c r="K213" s="144" t="s">
        <v>3</v>
      </c>
      <c r="L213" s="28"/>
      <c r="M213" s="148" t="s">
        <v>3</v>
      </c>
      <c r="N213" s="149" t="s">
        <v>40</v>
      </c>
      <c r="O213" s="138">
        <v>0</v>
      </c>
      <c r="P213" s="138">
        <f t="shared" si="51"/>
        <v>0</v>
      </c>
      <c r="Q213" s="138">
        <v>0</v>
      </c>
      <c r="R213" s="138">
        <f t="shared" si="52"/>
        <v>0</v>
      </c>
      <c r="S213" s="138">
        <v>0</v>
      </c>
      <c r="T213" s="139">
        <f t="shared" si="53"/>
        <v>0</v>
      </c>
      <c r="U213" s="27"/>
      <c r="V213" s="27"/>
      <c r="W213" s="27"/>
      <c r="X213" s="27"/>
      <c r="Y213" s="27"/>
      <c r="Z213" s="27"/>
      <c r="AA213" s="27"/>
      <c r="AB213" s="27"/>
      <c r="AC213" s="27"/>
      <c r="AD213" s="27"/>
      <c r="AE213" s="27"/>
      <c r="AR213" s="140" t="s">
        <v>188</v>
      </c>
      <c r="AT213" s="140" t="s">
        <v>139</v>
      </c>
      <c r="AU213" s="140" t="s">
        <v>79</v>
      </c>
      <c r="AY213" s="15" t="s">
        <v>113</v>
      </c>
      <c r="BE213" s="141">
        <f t="shared" si="54"/>
        <v>654</v>
      </c>
      <c r="BF213" s="141">
        <f t="shared" si="55"/>
        <v>0</v>
      </c>
      <c r="BG213" s="141">
        <f t="shared" si="56"/>
        <v>0</v>
      </c>
      <c r="BH213" s="141">
        <f t="shared" si="57"/>
        <v>0</v>
      </c>
      <c r="BI213" s="141">
        <f t="shared" si="58"/>
        <v>0</v>
      </c>
      <c r="BJ213" s="15" t="s">
        <v>77</v>
      </c>
      <c r="BK213" s="141">
        <f t="shared" si="59"/>
        <v>654</v>
      </c>
      <c r="BL213" s="15" t="s">
        <v>188</v>
      </c>
      <c r="BM213" s="140" t="s">
        <v>518</v>
      </c>
    </row>
    <row r="214" spans="1:65" s="2" customFormat="1" ht="24" customHeight="1">
      <c r="A214" s="27"/>
      <c r="B214" s="128"/>
      <c r="C214" s="142" t="s">
        <v>519</v>
      </c>
      <c r="D214" s="142" t="s">
        <v>139</v>
      </c>
      <c r="E214" s="143" t="s">
        <v>520</v>
      </c>
      <c r="F214" s="144" t="s">
        <v>521</v>
      </c>
      <c r="G214" s="145" t="s">
        <v>132</v>
      </c>
      <c r="H214" s="146">
        <v>9</v>
      </c>
      <c r="I214" s="147">
        <v>391</v>
      </c>
      <c r="J214" s="147">
        <f t="shared" si="50"/>
        <v>3519</v>
      </c>
      <c r="K214" s="144" t="s">
        <v>121</v>
      </c>
      <c r="L214" s="28"/>
      <c r="M214" s="148" t="s">
        <v>3</v>
      </c>
      <c r="N214" s="149" t="s">
        <v>40</v>
      </c>
      <c r="O214" s="138">
        <v>0.38100000000000001</v>
      </c>
      <c r="P214" s="138">
        <f t="shared" si="51"/>
        <v>3.4290000000000003</v>
      </c>
      <c r="Q214" s="138">
        <v>5.2999999999999998E-4</v>
      </c>
      <c r="R214" s="138">
        <f t="shared" si="52"/>
        <v>4.7699999999999999E-3</v>
      </c>
      <c r="S214" s="138">
        <v>0</v>
      </c>
      <c r="T214" s="139">
        <f t="shared" si="53"/>
        <v>0</v>
      </c>
      <c r="U214" s="27"/>
      <c r="V214" s="27"/>
      <c r="W214" s="27"/>
      <c r="X214" s="27"/>
      <c r="Y214" s="27"/>
      <c r="Z214" s="27"/>
      <c r="AA214" s="27"/>
      <c r="AB214" s="27"/>
      <c r="AC214" s="27"/>
      <c r="AD214" s="27"/>
      <c r="AE214" s="27"/>
      <c r="AR214" s="140" t="s">
        <v>188</v>
      </c>
      <c r="AT214" s="140" t="s">
        <v>139</v>
      </c>
      <c r="AU214" s="140" t="s">
        <v>79</v>
      </c>
      <c r="AY214" s="15" t="s">
        <v>113</v>
      </c>
      <c r="BE214" s="141">
        <f t="shared" si="54"/>
        <v>3519</v>
      </c>
      <c r="BF214" s="141">
        <f t="shared" si="55"/>
        <v>0</v>
      </c>
      <c r="BG214" s="141">
        <f t="shared" si="56"/>
        <v>0</v>
      </c>
      <c r="BH214" s="141">
        <f t="shared" si="57"/>
        <v>0</v>
      </c>
      <c r="BI214" s="141">
        <f t="shared" si="58"/>
        <v>0</v>
      </c>
      <c r="BJ214" s="15" t="s">
        <v>77</v>
      </c>
      <c r="BK214" s="141">
        <f t="shared" si="59"/>
        <v>3519</v>
      </c>
      <c r="BL214" s="15" t="s">
        <v>188</v>
      </c>
      <c r="BM214" s="140" t="s">
        <v>522</v>
      </c>
    </row>
    <row r="215" spans="1:65" s="2" customFormat="1" ht="16.5" customHeight="1">
      <c r="A215" s="27"/>
      <c r="B215" s="128"/>
      <c r="C215" s="142" t="s">
        <v>523</v>
      </c>
      <c r="D215" s="142" t="s">
        <v>139</v>
      </c>
      <c r="E215" s="143" t="s">
        <v>524</v>
      </c>
      <c r="F215" s="144" t="s">
        <v>525</v>
      </c>
      <c r="G215" s="145" t="s">
        <v>132</v>
      </c>
      <c r="H215" s="146">
        <v>9</v>
      </c>
      <c r="I215" s="147">
        <v>544</v>
      </c>
      <c r="J215" s="147">
        <f t="shared" si="50"/>
        <v>4896</v>
      </c>
      <c r="K215" s="144" t="s">
        <v>121</v>
      </c>
      <c r="L215" s="28"/>
      <c r="M215" s="148" t="s">
        <v>3</v>
      </c>
      <c r="N215" s="149" t="s">
        <v>40</v>
      </c>
      <c r="O215" s="138">
        <v>0.433</v>
      </c>
      <c r="P215" s="138">
        <f t="shared" si="51"/>
        <v>3.8969999999999998</v>
      </c>
      <c r="Q215" s="138">
        <v>1.47E-3</v>
      </c>
      <c r="R215" s="138">
        <f t="shared" si="52"/>
        <v>1.3229999999999999E-2</v>
      </c>
      <c r="S215" s="138">
        <v>0</v>
      </c>
      <c r="T215" s="139">
        <f t="shared" si="53"/>
        <v>0</v>
      </c>
      <c r="U215" s="27"/>
      <c r="V215" s="27"/>
      <c r="W215" s="27"/>
      <c r="X215" s="27"/>
      <c r="Y215" s="27"/>
      <c r="Z215" s="27"/>
      <c r="AA215" s="27"/>
      <c r="AB215" s="27"/>
      <c r="AC215" s="27"/>
      <c r="AD215" s="27"/>
      <c r="AE215" s="27"/>
      <c r="AR215" s="140" t="s">
        <v>188</v>
      </c>
      <c r="AT215" s="140" t="s">
        <v>139</v>
      </c>
      <c r="AU215" s="140" t="s">
        <v>79</v>
      </c>
      <c r="AY215" s="15" t="s">
        <v>113</v>
      </c>
      <c r="BE215" s="141">
        <f t="shared" si="54"/>
        <v>4896</v>
      </c>
      <c r="BF215" s="141">
        <f t="shared" si="55"/>
        <v>0</v>
      </c>
      <c r="BG215" s="141">
        <f t="shared" si="56"/>
        <v>0</v>
      </c>
      <c r="BH215" s="141">
        <f t="shared" si="57"/>
        <v>0</v>
      </c>
      <c r="BI215" s="141">
        <f t="shared" si="58"/>
        <v>0</v>
      </c>
      <c r="BJ215" s="15" t="s">
        <v>77</v>
      </c>
      <c r="BK215" s="141">
        <f t="shared" si="59"/>
        <v>4896</v>
      </c>
      <c r="BL215" s="15" t="s">
        <v>188</v>
      </c>
      <c r="BM215" s="140" t="s">
        <v>526</v>
      </c>
    </row>
    <row r="216" spans="1:65" s="2" customFormat="1" ht="24" customHeight="1">
      <c r="A216" s="27"/>
      <c r="B216" s="128"/>
      <c r="C216" s="142" t="s">
        <v>527</v>
      </c>
      <c r="D216" s="142" t="s">
        <v>139</v>
      </c>
      <c r="E216" s="143" t="s">
        <v>528</v>
      </c>
      <c r="F216" s="144" t="s">
        <v>529</v>
      </c>
      <c r="G216" s="145" t="s">
        <v>132</v>
      </c>
      <c r="H216" s="146">
        <v>1</v>
      </c>
      <c r="I216" s="147">
        <v>804</v>
      </c>
      <c r="J216" s="147">
        <f t="shared" si="50"/>
        <v>804</v>
      </c>
      <c r="K216" s="144" t="s">
        <v>530</v>
      </c>
      <c r="L216" s="28"/>
      <c r="M216" s="148" t="s">
        <v>3</v>
      </c>
      <c r="N216" s="149" t="s">
        <v>40</v>
      </c>
      <c r="O216" s="138">
        <v>7.1999999999999995E-2</v>
      </c>
      <c r="P216" s="138">
        <f t="shared" si="51"/>
        <v>7.1999999999999995E-2</v>
      </c>
      <c r="Q216" s="138">
        <v>4.0000000000000002E-4</v>
      </c>
      <c r="R216" s="138">
        <f t="shared" si="52"/>
        <v>4.0000000000000002E-4</v>
      </c>
      <c r="S216" s="138">
        <v>0</v>
      </c>
      <c r="T216" s="139">
        <f t="shared" si="53"/>
        <v>0</v>
      </c>
      <c r="U216" s="27"/>
      <c r="V216" s="27"/>
      <c r="W216" s="27"/>
      <c r="X216" s="27"/>
      <c r="Y216" s="27"/>
      <c r="Z216" s="27"/>
      <c r="AA216" s="27"/>
      <c r="AB216" s="27"/>
      <c r="AC216" s="27"/>
      <c r="AD216" s="27"/>
      <c r="AE216" s="27"/>
      <c r="AR216" s="140" t="s">
        <v>188</v>
      </c>
      <c r="AT216" s="140" t="s">
        <v>139</v>
      </c>
      <c r="AU216" s="140" t="s">
        <v>79</v>
      </c>
      <c r="AY216" s="15" t="s">
        <v>113</v>
      </c>
      <c r="BE216" s="141">
        <f t="shared" si="54"/>
        <v>804</v>
      </c>
      <c r="BF216" s="141">
        <f t="shared" si="55"/>
        <v>0</v>
      </c>
      <c r="BG216" s="141">
        <f t="shared" si="56"/>
        <v>0</v>
      </c>
      <c r="BH216" s="141">
        <f t="shared" si="57"/>
        <v>0</v>
      </c>
      <c r="BI216" s="141">
        <f t="shared" si="58"/>
        <v>0</v>
      </c>
      <c r="BJ216" s="15" t="s">
        <v>77</v>
      </c>
      <c r="BK216" s="141">
        <f t="shared" si="59"/>
        <v>804</v>
      </c>
      <c r="BL216" s="15" t="s">
        <v>188</v>
      </c>
      <c r="BM216" s="140" t="s">
        <v>531</v>
      </c>
    </row>
    <row r="217" spans="1:65" s="2" customFormat="1" ht="24" customHeight="1">
      <c r="A217" s="27"/>
      <c r="B217" s="128"/>
      <c r="C217" s="142" t="s">
        <v>532</v>
      </c>
      <c r="D217" s="142" t="s">
        <v>139</v>
      </c>
      <c r="E217" s="143" t="s">
        <v>533</v>
      </c>
      <c r="F217" s="144" t="s">
        <v>534</v>
      </c>
      <c r="G217" s="145" t="s">
        <v>175</v>
      </c>
      <c r="H217" s="146">
        <v>0.156</v>
      </c>
      <c r="I217" s="147">
        <v>652</v>
      </c>
      <c r="J217" s="147">
        <f t="shared" si="50"/>
        <v>101.71</v>
      </c>
      <c r="K217" s="144" t="s">
        <v>121</v>
      </c>
      <c r="L217" s="28"/>
      <c r="M217" s="148" t="s">
        <v>3</v>
      </c>
      <c r="N217" s="149" t="s">
        <v>40</v>
      </c>
      <c r="O217" s="138">
        <v>2.2320000000000002</v>
      </c>
      <c r="P217" s="138">
        <f t="shared" si="51"/>
        <v>0.34819200000000006</v>
      </c>
      <c r="Q217" s="138">
        <v>0</v>
      </c>
      <c r="R217" s="138">
        <f t="shared" si="52"/>
        <v>0</v>
      </c>
      <c r="S217" s="138">
        <v>0</v>
      </c>
      <c r="T217" s="139">
        <f t="shared" si="53"/>
        <v>0</v>
      </c>
      <c r="U217" s="27"/>
      <c r="V217" s="27"/>
      <c r="W217" s="27"/>
      <c r="X217" s="27"/>
      <c r="Y217" s="27"/>
      <c r="Z217" s="27"/>
      <c r="AA217" s="27"/>
      <c r="AB217" s="27"/>
      <c r="AC217" s="27"/>
      <c r="AD217" s="27"/>
      <c r="AE217" s="27"/>
      <c r="AR217" s="140" t="s">
        <v>188</v>
      </c>
      <c r="AT217" s="140" t="s">
        <v>139</v>
      </c>
      <c r="AU217" s="140" t="s">
        <v>79</v>
      </c>
      <c r="AY217" s="15" t="s">
        <v>113</v>
      </c>
      <c r="BE217" s="141">
        <f t="shared" si="54"/>
        <v>101.71</v>
      </c>
      <c r="BF217" s="141">
        <f t="shared" si="55"/>
        <v>0</v>
      </c>
      <c r="BG217" s="141">
        <f t="shared" si="56"/>
        <v>0</v>
      </c>
      <c r="BH217" s="141">
        <f t="shared" si="57"/>
        <v>0</v>
      </c>
      <c r="BI217" s="141">
        <f t="shared" si="58"/>
        <v>0</v>
      </c>
      <c r="BJ217" s="15" t="s">
        <v>77</v>
      </c>
      <c r="BK217" s="141">
        <f t="shared" si="59"/>
        <v>101.71</v>
      </c>
      <c r="BL217" s="15" t="s">
        <v>188</v>
      </c>
      <c r="BM217" s="140" t="s">
        <v>535</v>
      </c>
    </row>
    <row r="218" spans="1:65" s="2" customFormat="1" ht="78">
      <c r="A218" s="27"/>
      <c r="B218" s="28"/>
      <c r="C218" s="27"/>
      <c r="D218" s="150" t="s">
        <v>162</v>
      </c>
      <c r="E218" s="27"/>
      <c r="F218" s="151" t="s">
        <v>536</v>
      </c>
      <c r="G218" s="27"/>
      <c r="H218" s="27"/>
      <c r="I218" s="27"/>
      <c r="J218" s="27"/>
      <c r="K218" s="27"/>
      <c r="L218" s="28"/>
      <c r="M218" s="152"/>
      <c r="N218" s="153"/>
      <c r="O218" s="48"/>
      <c r="P218" s="48"/>
      <c r="Q218" s="48"/>
      <c r="R218" s="48"/>
      <c r="S218" s="48"/>
      <c r="T218" s="49"/>
      <c r="U218" s="27"/>
      <c r="V218" s="27"/>
      <c r="W218" s="27"/>
      <c r="X218" s="27"/>
      <c r="Y218" s="27"/>
      <c r="Z218" s="27"/>
      <c r="AA218" s="27"/>
      <c r="AB218" s="27"/>
      <c r="AC218" s="27"/>
      <c r="AD218" s="27"/>
      <c r="AE218" s="27"/>
      <c r="AT218" s="15" t="s">
        <v>162</v>
      </c>
      <c r="AU218" s="15" t="s">
        <v>79</v>
      </c>
    </row>
    <row r="219" spans="1:65" s="2" customFormat="1" ht="24" customHeight="1">
      <c r="A219" s="27"/>
      <c r="B219" s="128"/>
      <c r="C219" s="142" t="s">
        <v>537</v>
      </c>
      <c r="D219" s="142" t="s">
        <v>139</v>
      </c>
      <c r="E219" s="143" t="s">
        <v>533</v>
      </c>
      <c r="F219" s="144" t="s">
        <v>534</v>
      </c>
      <c r="G219" s="145" t="s">
        <v>175</v>
      </c>
      <c r="H219" s="146">
        <v>0.156</v>
      </c>
      <c r="I219" s="147">
        <v>688</v>
      </c>
      <c r="J219" s="147">
        <f>ROUND(I219*H219,2)</f>
        <v>107.33</v>
      </c>
      <c r="K219" s="144" t="s">
        <v>121</v>
      </c>
      <c r="L219" s="28"/>
      <c r="M219" s="148" t="s">
        <v>3</v>
      </c>
      <c r="N219" s="149" t="s">
        <v>40</v>
      </c>
      <c r="O219" s="138">
        <v>2.2320000000000002</v>
      </c>
      <c r="P219" s="138">
        <f>O219*H219</f>
        <v>0.34819200000000006</v>
      </c>
      <c r="Q219" s="138">
        <v>0</v>
      </c>
      <c r="R219" s="138">
        <f>Q219*H219</f>
        <v>0</v>
      </c>
      <c r="S219" s="138">
        <v>0</v>
      </c>
      <c r="T219" s="139">
        <f>S219*H219</f>
        <v>0</v>
      </c>
      <c r="U219" s="27"/>
      <c r="V219" s="27"/>
      <c r="W219" s="27"/>
      <c r="X219" s="27"/>
      <c r="Y219" s="27"/>
      <c r="Z219" s="27"/>
      <c r="AA219" s="27"/>
      <c r="AB219" s="27"/>
      <c r="AC219" s="27"/>
      <c r="AD219" s="27"/>
      <c r="AE219" s="27"/>
      <c r="AR219" s="140" t="s">
        <v>188</v>
      </c>
      <c r="AT219" s="140" t="s">
        <v>139</v>
      </c>
      <c r="AU219" s="140" t="s">
        <v>79</v>
      </c>
      <c r="AY219" s="15" t="s">
        <v>113</v>
      </c>
      <c r="BE219" s="141">
        <f>IF(N219="základní",J219,0)</f>
        <v>107.33</v>
      </c>
      <c r="BF219" s="141">
        <f>IF(N219="snížená",J219,0)</f>
        <v>0</v>
      </c>
      <c r="BG219" s="141">
        <f>IF(N219="zákl. přenesená",J219,0)</f>
        <v>0</v>
      </c>
      <c r="BH219" s="141">
        <f>IF(N219="sníž. přenesená",J219,0)</f>
        <v>0</v>
      </c>
      <c r="BI219" s="141">
        <f>IF(N219="nulová",J219,0)</f>
        <v>0</v>
      </c>
      <c r="BJ219" s="15" t="s">
        <v>77</v>
      </c>
      <c r="BK219" s="141">
        <f>ROUND(I219*H219,2)</f>
        <v>107.33</v>
      </c>
      <c r="BL219" s="15" t="s">
        <v>188</v>
      </c>
      <c r="BM219" s="140" t="s">
        <v>538</v>
      </c>
    </row>
    <row r="220" spans="1:65" s="2" customFormat="1" ht="78">
      <c r="A220" s="27"/>
      <c r="B220" s="28"/>
      <c r="C220" s="27"/>
      <c r="D220" s="150" t="s">
        <v>162</v>
      </c>
      <c r="E220" s="27"/>
      <c r="F220" s="151" t="s">
        <v>536</v>
      </c>
      <c r="G220" s="27"/>
      <c r="H220" s="27"/>
      <c r="I220" s="27"/>
      <c r="J220" s="27"/>
      <c r="K220" s="27"/>
      <c r="L220" s="28"/>
      <c r="M220" s="152"/>
      <c r="N220" s="153"/>
      <c r="O220" s="48"/>
      <c r="P220" s="48"/>
      <c r="Q220" s="48"/>
      <c r="R220" s="48"/>
      <c r="S220" s="48"/>
      <c r="T220" s="49"/>
      <c r="U220" s="27"/>
      <c r="V220" s="27"/>
      <c r="W220" s="27"/>
      <c r="X220" s="27"/>
      <c r="Y220" s="27"/>
      <c r="Z220" s="27"/>
      <c r="AA220" s="27"/>
      <c r="AB220" s="27"/>
      <c r="AC220" s="27"/>
      <c r="AD220" s="27"/>
      <c r="AE220" s="27"/>
      <c r="AT220" s="15" t="s">
        <v>162</v>
      </c>
      <c r="AU220" s="15" t="s">
        <v>79</v>
      </c>
    </row>
    <row r="221" spans="1:65" s="12" customFormat="1" ht="22.9" customHeight="1">
      <c r="B221" s="116"/>
      <c r="D221" s="117" t="s">
        <v>68</v>
      </c>
      <c r="E221" s="126" t="s">
        <v>539</v>
      </c>
      <c r="F221" s="126" t="s">
        <v>540</v>
      </c>
      <c r="J221" s="127">
        <f>BK221</f>
        <v>147332.04999999999</v>
      </c>
      <c r="L221" s="116"/>
      <c r="M221" s="120"/>
      <c r="N221" s="121"/>
      <c r="O221" s="121"/>
      <c r="P221" s="122">
        <f>SUM(P222:P238)</f>
        <v>49.942106000000003</v>
      </c>
      <c r="Q221" s="121"/>
      <c r="R221" s="122">
        <f>SUM(R222:R238)</f>
        <v>1.5542800000000001</v>
      </c>
      <c r="S221" s="121"/>
      <c r="T221" s="123">
        <f>SUM(T222:T238)</f>
        <v>0</v>
      </c>
      <c r="AR221" s="117" t="s">
        <v>79</v>
      </c>
      <c r="AT221" s="124" t="s">
        <v>68</v>
      </c>
      <c r="AU221" s="124" t="s">
        <v>77</v>
      </c>
      <c r="AY221" s="117" t="s">
        <v>113</v>
      </c>
      <c r="BK221" s="125">
        <f>SUM(BK222:BK238)</f>
        <v>147332.04999999999</v>
      </c>
    </row>
    <row r="222" spans="1:65" s="2" customFormat="1" ht="16.5" customHeight="1">
      <c r="A222" s="27"/>
      <c r="B222" s="128"/>
      <c r="C222" s="142" t="s">
        <v>541</v>
      </c>
      <c r="D222" s="142" t="s">
        <v>139</v>
      </c>
      <c r="E222" s="143" t="s">
        <v>542</v>
      </c>
      <c r="F222" s="144" t="s">
        <v>543</v>
      </c>
      <c r="G222" s="145" t="s">
        <v>132</v>
      </c>
      <c r="H222" s="146">
        <v>37</v>
      </c>
      <c r="I222" s="147">
        <v>39.6</v>
      </c>
      <c r="J222" s="147">
        <f t="shared" ref="J222:J229" si="60">ROUND(I222*H222,2)</f>
        <v>1465.2</v>
      </c>
      <c r="K222" s="144" t="s">
        <v>121</v>
      </c>
      <c r="L222" s="28"/>
      <c r="M222" s="148" t="s">
        <v>3</v>
      </c>
      <c r="N222" s="149" t="s">
        <v>40</v>
      </c>
      <c r="O222" s="138">
        <v>0.13400000000000001</v>
      </c>
      <c r="P222" s="138">
        <f t="shared" ref="P222:P229" si="61">O222*H222</f>
        <v>4.9580000000000002</v>
      </c>
      <c r="Q222" s="138">
        <v>0</v>
      </c>
      <c r="R222" s="138">
        <f t="shared" ref="R222:R229" si="62">Q222*H222</f>
        <v>0</v>
      </c>
      <c r="S222" s="138">
        <v>0</v>
      </c>
      <c r="T222" s="139">
        <f t="shared" ref="T222:T229" si="63">S222*H222</f>
        <v>0</v>
      </c>
      <c r="U222" s="27"/>
      <c r="V222" s="27"/>
      <c r="W222" s="27"/>
      <c r="X222" s="27"/>
      <c r="Y222" s="27"/>
      <c r="Z222" s="27"/>
      <c r="AA222" s="27"/>
      <c r="AB222" s="27"/>
      <c r="AC222" s="27"/>
      <c r="AD222" s="27"/>
      <c r="AE222" s="27"/>
      <c r="AR222" s="140" t="s">
        <v>188</v>
      </c>
      <c r="AT222" s="140" t="s">
        <v>139</v>
      </c>
      <c r="AU222" s="140" t="s">
        <v>79</v>
      </c>
      <c r="AY222" s="15" t="s">
        <v>113</v>
      </c>
      <c r="BE222" s="141">
        <f t="shared" ref="BE222:BE229" si="64">IF(N222="základní",J222,0)</f>
        <v>1465.2</v>
      </c>
      <c r="BF222" s="141">
        <f t="shared" ref="BF222:BF229" si="65">IF(N222="snížená",J222,0)</f>
        <v>0</v>
      </c>
      <c r="BG222" s="141">
        <f t="shared" ref="BG222:BG229" si="66">IF(N222="zákl. přenesená",J222,0)</f>
        <v>0</v>
      </c>
      <c r="BH222" s="141">
        <f t="shared" ref="BH222:BH229" si="67">IF(N222="sníž. přenesená",J222,0)</f>
        <v>0</v>
      </c>
      <c r="BI222" s="141">
        <f t="shared" ref="BI222:BI229" si="68">IF(N222="nulová",J222,0)</f>
        <v>0</v>
      </c>
      <c r="BJ222" s="15" t="s">
        <v>77</v>
      </c>
      <c r="BK222" s="141">
        <f t="shared" ref="BK222:BK229" si="69">ROUND(I222*H222,2)</f>
        <v>1465.2</v>
      </c>
      <c r="BL222" s="15" t="s">
        <v>188</v>
      </c>
      <c r="BM222" s="140" t="s">
        <v>544</v>
      </c>
    </row>
    <row r="223" spans="1:65" s="2" customFormat="1" ht="16.5" customHeight="1">
      <c r="A223" s="27"/>
      <c r="B223" s="128"/>
      <c r="C223" s="142" t="s">
        <v>545</v>
      </c>
      <c r="D223" s="142" t="s">
        <v>139</v>
      </c>
      <c r="E223" s="143" t="s">
        <v>546</v>
      </c>
      <c r="F223" s="144" t="s">
        <v>547</v>
      </c>
      <c r="G223" s="145" t="s">
        <v>206</v>
      </c>
      <c r="H223" s="146">
        <v>1</v>
      </c>
      <c r="I223" s="147">
        <v>134478</v>
      </c>
      <c r="J223" s="147">
        <f t="shared" si="60"/>
        <v>134478</v>
      </c>
      <c r="K223" s="144" t="s">
        <v>3</v>
      </c>
      <c r="L223" s="28"/>
      <c r="M223" s="148" t="s">
        <v>3</v>
      </c>
      <c r="N223" s="149" t="s">
        <v>40</v>
      </c>
      <c r="O223" s="138">
        <v>0</v>
      </c>
      <c r="P223" s="138">
        <f t="shared" si="61"/>
        <v>0</v>
      </c>
      <c r="Q223" s="138">
        <v>1.5542800000000001</v>
      </c>
      <c r="R223" s="138">
        <f t="shared" si="62"/>
        <v>1.5542800000000001</v>
      </c>
      <c r="S223" s="138">
        <v>0</v>
      </c>
      <c r="T223" s="139">
        <f t="shared" si="63"/>
        <v>0</v>
      </c>
      <c r="U223" s="27"/>
      <c r="V223" s="27"/>
      <c r="W223" s="27"/>
      <c r="X223" s="27"/>
      <c r="Y223" s="27"/>
      <c r="Z223" s="27"/>
      <c r="AA223" s="27"/>
      <c r="AB223" s="27"/>
      <c r="AC223" s="27"/>
      <c r="AD223" s="27"/>
      <c r="AE223" s="27"/>
      <c r="AR223" s="140" t="s">
        <v>188</v>
      </c>
      <c r="AT223" s="140" t="s">
        <v>139</v>
      </c>
      <c r="AU223" s="140" t="s">
        <v>79</v>
      </c>
      <c r="AY223" s="15" t="s">
        <v>113</v>
      </c>
      <c r="BE223" s="141">
        <f t="shared" si="64"/>
        <v>134478</v>
      </c>
      <c r="BF223" s="141">
        <f t="shared" si="65"/>
        <v>0</v>
      </c>
      <c r="BG223" s="141">
        <f t="shared" si="66"/>
        <v>0</v>
      </c>
      <c r="BH223" s="141">
        <f t="shared" si="67"/>
        <v>0</v>
      </c>
      <c r="BI223" s="141">
        <f t="shared" si="68"/>
        <v>0</v>
      </c>
      <c r="BJ223" s="15" t="s">
        <v>77</v>
      </c>
      <c r="BK223" s="141">
        <f t="shared" si="69"/>
        <v>134478</v>
      </c>
      <c r="BL223" s="15" t="s">
        <v>188</v>
      </c>
      <c r="BM223" s="140" t="s">
        <v>548</v>
      </c>
    </row>
    <row r="224" spans="1:65" s="2" customFormat="1" ht="16.5" customHeight="1">
      <c r="A224" s="27"/>
      <c r="B224" s="128"/>
      <c r="C224" s="142" t="s">
        <v>549</v>
      </c>
      <c r="D224" s="142" t="s">
        <v>139</v>
      </c>
      <c r="E224" s="143" t="s">
        <v>550</v>
      </c>
      <c r="F224" s="144" t="s">
        <v>551</v>
      </c>
      <c r="G224" s="145" t="s">
        <v>132</v>
      </c>
      <c r="H224" s="146">
        <v>25</v>
      </c>
      <c r="I224" s="147">
        <v>212</v>
      </c>
      <c r="J224" s="147">
        <f t="shared" si="60"/>
        <v>5300</v>
      </c>
      <c r="K224" s="144" t="s">
        <v>121</v>
      </c>
      <c r="L224" s="28"/>
      <c r="M224" s="148" t="s">
        <v>3</v>
      </c>
      <c r="N224" s="149" t="s">
        <v>40</v>
      </c>
      <c r="O224" s="138">
        <v>0.85699999999999998</v>
      </c>
      <c r="P224" s="138">
        <f t="shared" si="61"/>
        <v>21.425000000000001</v>
      </c>
      <c r="Q224" s="138">
        <v>0</v>
      </c>
      <c r="R224" s="138">
        <f t="shared" si="62"/>
        <v>0</v>
      </c>
      <c r="S224" s="138">
        <v>0</v>
      </c>
      <c r="T224" s="139">
        <f t="shared" si="63"/>
        <v>0</v>
      </c>
      <c r="U224" s="27"/>
      <c r="V224" s="27"/>
      <c r="W224" s="27"/>
      <c r="X224" s="27"/>
      <c r="Y224" s="27"/>
      <c r="Z224" s="27"/>
      <c r="AA224" s="27"/>
      <c r="AB224" s="27"/>
      <c r="AC224" s="27"/>
      <c r="AD224" s="27"/>
      <c r="AE224" s="27"/>
      <c r="AR224" s="140" t="s">
        <v>188</v>
      </c>
      <c r="AT224" s="140" t="s">
        <v>139</v>
      </c>
      <c r="AU224" s="140" t="s">
        <v>79</v>
      </c>
      <c r="AY224" s="15" t="s">
        <v>113</v>
      </c>
      <c r="BE224" s="141">
        <f t="shared" si="64"/>
        <v>5300</v>
      </c>
      <c r="BF224" s="141">
        <f t="shared" si="65"/>
        <v>0</v>
      </c>
      <c r="BG224" s="141">
        <f t="shared" si="66"/>
        <v>0</v>
      </c>
      <c r="BH224" s="141">
        <f t="shared" si="67"/>
        <v>0</v>
      </c>
      <c r="BI224" s="141">
        <f t="shared" si="68"/>
        <v>0</v>
      </c>
      <c r="BJ224" s="15" t="s">
        <v>77</v>
      </c>
      <c r="BK224" s="141">
        <f t="shared" si="69"/>
        <v>5300</v>
      </c>
      <c r="BL224" s="15" t="s">
        <v>188</v>
      </c>
      <c r="BM224" s="140" t="s">
        <v>552</v>
      </c>
    </row>
    <row r="225" spans="1:65" s="2" customFormat="1" ht="16.5" customHeight="1">
      <c r="A225" s="27"/>
      <c r="B225" s="128"/>
      <c r="C225" s="142" t="s">
        <v>553</v>
      </c>
      <c r="D225" s="142" t="s">
        <v>139</v>
      </c>
      <c r="E225" s="143" t="s">
        <v>554</v>
      </c>
      <c r="F225" s="144" t="s">
        <v>555</v>
      </c>
      <c r="G225" s="145" t="s">
        <v>132</v>
      </c>
      <c r="H225" s="146">
        <v>2</v>
      </c>
      <c r="I225" s="147">
        <v>242</v>
      </c>
      <c r="J225" s="147">
        <f t="shared" si="60"/>
        <v>484</v>
      </c>
      <c r="K225" s="144" t="s">
        <v>121</v>
      </c>
      <c r="L225" s="28"/>
      <c r="M225" s="148" t="s">
        <v>3</v>
      </c>
      <c r="N225" s="149" t="s">
        <v>40</v>
      </c>
      <c r="O225" s="138">
        <v>0.92900000000000005</v>
      </c>
      <c r="P225" s="138">
        <f t="shared" si="61"/>
        <v>1.8580000000000001</v>
      </c>
      <c r="Q225" s="138">
        <v>0</v>
      </c>
      <c r="R225" s="138">
        <f t="shared" si="62"/>
        <v>0</v>
      </c>
      <c r="S225" s="138">
        <v>0</v>
      </c>
      <c r="T225" s="139">
        <f t="shared" si="63"/>
        <v>0</v>
      </c>
      <c r="U225" s="27"/>
      <c r="V225" s="27"/>
      <c r="W225" s="27"/>
      <c r="X225" s="27"/>
      <c r="Y225" s="27"/>
      <c r="Z225" s="27"/>
      <c r="AA225" s="27"/>
      <c r="AB225" s="27"/>
      <c r="AC225" s="27"/>
      <c r="AD225" s="27"/>
      <c r="AE225" s="27"/>
      <c r="AR225" s="140" t="s">
        <v>188</v>
      </c>
      <c r="AT225" s="140" t="s">
        <v>139</v>
      </c>
      <c r="AU225" s="140" t="s">
        <v>79</v>
      </c>
      <c r="AY225" s="15" t="s">
        <v>113</v>
      </c>
      <c r="BE225" s="141">
        <f t="shared" si="64"/>
        <v>484</v>
      </c>
      <c r="BF225" s="141">
        <f t="shared" si="65"/>
        <v>0</v>
      </c>
      <c r="BG225" s="141">
        <f t="shared" si="66"/>
        <v>0</v>
      </c>
      <c r="BH225" s="141">
        <f t="shared" si="67"/>
        <v>0</v>
      </c>
      <c r="BI225" s="141">
        <f t="shared" si="68"/>
        <v>0</v>
      </c>
      <c r="BJ225" s="15" t="s">
        <v>77</v>
      </c>
      <c r="BK225" s="141">
        <f t="shared" si="69"/>
        <v>484</v>
      </c>
      <c r="BL225" s="15" t="s">
        <v>188</v>
      </c>
      <c r="BM225" s="140" t="s">
        <v>556</v>
      </c>
    </row>
    <row r="226" spans="1:65" s="2" customFormat="1" ht="24" customHeight="1">
      <c r="A226" s="27"/>
      <c r="B226" s="128"/>
      <c r="C226" s="142" t="s">
        <v>557</v>
      </c>
      <c r="D226" s="142" t="s">
        <v>139</v>
      </c>
      <c r="E226" s="143" t="s">
        <v>558</v>
      </c>
      <c r="F226" s="144" t="s">
        <v>559</v>
      </c>
      <c r="G226" s="145" t="s">
        <v>132</v>
      </c>
      <c r="H226" s="146">
        <v>4</v>
      </c>
      <c r="I226" s="147">
        <v>296</v>
      </c>
      <c r="J226" s="147">
        <f t="shared" si="60"/>
        <v>1184</v>
      </c>
      <c r="K226" s="144" t="s">
        <v>121</v>
      </c>
      <c r="L226" s="28"/>
      <c r="M226" s="148" t="s">
        <v>3</v>
      </c>
      <c r="N226" s="149" t="s">
        <v>40</v>
      </c>
      <c r="O226" s="138">
        <v>0.997</v>
      </c>
      <c r="P226" s="138">
        <f t="shared" si="61"/>
        <v>3.988</v>
      </c>
      <c r="Q226" s="138">
        <v>0</v>
      </c>
      <c r="R226" s="138">
        <f t="shared" si="62"/>
        <v>0</v>
      </c>
      <c r="S226" s="138">
        <v>0</v>
      </c>
      <c r="T226" s="139">
        <f t="shared" si="63"/>
        <v>0</v>
      </c>
      <c r="U226" s="27"/>
      <c r="V226" s="27"/>
      <c r="W226" s="27"/>
      <c r="X226" s="27"/>
      <c r="Y226" s="27"/>
      <c r="Z226" s="27"/>
      <c r="AA226" s="27"/>
      <c r="AB226" s="27"/>
      <c r="AC226" s="27"/>
      <c r="AD226" s="27"/>
      <c r="AE226" s="27"/>
      <c r="AR226" s="140" t="s">
        <v>188</v>
      </c>
      <c r="AT226" s="140" t="s">
        <v>139</v>
      </c>
      <c r="AU226" s="140" t="s">
        <v>79</v>
      </c>
      <c r="AY226" s="15" t="s">
        <v>113</v>
      </c>
      <c r="BE226" s="141">
        <f t="shared" si="64"/>
        <v>1184</v>
      </c>
      <c r="BF226" s="141">
        <f t="shared" si="65"/>
        <v>0</v>
      </c>
      <c r="BG226" s="141">
        <f t="shared" si="66"/>
        <v>0</v>
      </c>
      <c r="BH226" s="141">
        <f t="shared" si="67"/>
        <v>0</v>
      </c>
      <c r="BI226" s="141">
        <f t="shared" si="68"/>
        <v>0</v>
      </c>
      <c r="BJ226" s="15" t="s">
        <v>77</v>
      </c>
      <c r="BK226" s="141">
        <f t="shared" si="69"/>
        <v>1184</v>
      </c>
      <c r="BL226" s="15" t="s">
        <v>188</v>
      </c>
      <c r="BM226" s="140" t="s">
        <v>560</v>
      </c>
    </row>
    <row r="227" spans="1:65" s="2" customFormat="1" ht="16.5" customHeight="1">
      <c r="A227" s="27"/>
      <c r="B227" s="128"/>
      <c r="C227" s="142" t="s">
        <v>561</v>
      </c>
      <c r="D227" s="142" t="s">
        <v>139</v>
      </c>
      <c r="E227" s="143" t="s">
        <v>562</v>
      </c>
      <c r="F227" s="144" t="s">
        <v>563</v>
      </c>
      <c r="G227" s="145" t="s">
        <v>132</v>
      </c>
      <c r="H227" s="146">
        <v>1</v>
      </c>
      <c r="I227" s="147">
        <v>241</v>
      </c>
      <c r="J227" s="147">
        <f t="shared" si="60"/>
        <v>241</v>
      </c>
      <c r="K227" s="144" t="s">
        <v>121</v>
      </c>
      <c r="L227" s="28"/>
      <c r="M227" s="148" t="s">
        <v>3</v>
      </c>
      <c r="N227" s="149" t="s">
        <v>40</v>
      </c>
      <c r="O227" s="138">
        <v>1.1040000000000001</v>
      </c>
      <c r="P227" s="138">
        <f t="shared" si="61"/>
        <v>1.1040000000000001</v>
      </c>
      <c r="Q227" s="138">
        <v>0</v>
      </c>
      <c r="R227" s="138">
        <f t="shared" si="62"/>
        <v>0</v>
      </c>
      <c r="S227" s="138">
        <v>0</v>
      </c>
      <c r="T227" s="139">
        <f t="shared" si="63"/>
        <v>0</v>
      </c>
      <c r="U227" s="27"/>
      <c r="V227" s="27"/>
      <c r="W227" s="27"/>
      <c r="X227" s="27"/>
      <c r="Y227" s="27"/>
      <c r="Z227" s="27"/>
      <c r="AA227" s="27"/>
      <c r="AB227" s="27"/>
      <c r="AC227" s="27"/>
      <c r="AD227" s="27"/>
      <c r="AE227" s="27"/>
      <c r="AR227" s="140" t="s">
        <v>188</v>
      </c>
      <c r="AT227" s="140" t="s">
        <v>139</v>
      </c>
      <c r="AU227" s="140" t="s">
        <v>79</v>
      </c>
      <c r="AY227" s="15" t="s">
        <v>113</v>
      </c>
      <c r="BE227" s="141">
        <f t="shared" si="64"/>
        <v>241</v>
      </c>
      <c r="BF227" s="141">
        <f t="shared" si="65"/>
        <v>0</v>
      </c>
      <c r="BG227" s="141">
        <f t="shared" si="66"/>
        <v>0</v>
      </c>
      <c r="BH227" s="141">
        <f t="shared" si="67"/>
        <v>0</v>
      </c>
      <c r="BI227" s="141">
        <f t="shared" si="68"/>
        <v>0</v>
      </c>
      <c r="BJ227" s="15" t="s">
        <v>77</v>
      </c>
      <c r="BK227" s="141">
        <f t="shared" si="69"/>
        <v>241</v>
      </c>
      <c r="BL227" s="15" t="s">
        <v>188</v>
      </c>
      <c r="BM227" s="140" t="s">
        <v>564</v>
      </c>
    </row>
    <row r="228" spans="1:65" s="2" customFormat="1" ht="16.5" customHeight="1">
      <c r="A228" s="27"/>
      <c r="B228" s="128"/>
      <c r="C228" s="142" t="s">
        <v>565</v>
      </c>
      <c r="D228" s="142" t="s">
        <v>139</v>
      </c>
      <c r="E228" s="143" t="s">
        <v>566</v>
      </c>
      <c r="F228" s="144" t="s">
        <v>567</v>
      </c>
      <c r="G228" s="145" t="s">
        <v>132</v>
      </c>
      <c r="H228" s="146">
        <v>4</v>
      </c>
      <c r="I228" s="147">
        <v>255</v>
      </c>
      <c r="J228" s="147">
        <f t="shared" si="60"/>
        <v>1020</v>
      </c>
      <c r="K228" s="144" t="s">
        <v>121</v>
      </c>
      <c r="L228" s="28"/>
      <c r="M228" s="148" t="s">
        <v>3</v>
      </c>
      <c r="N228" s="149" t="s">
        <v>40</v>
      </c>
      <c r="O228" s="138">
        <v>1.177</v>
      </c>
      <c r="P228" s="138">
        <f t="shared" si="61"/>
        <v>4.7080000000000002</v>
      </c>
      <c r="Q228" s="138">
        <v>0</v>
      </c>
      <c r="R228" s="138">
        <f t="shared" si="62"/>
        <v>0</v>
      </c>
      <c r="S228" s="138">
        <v>0</v>
      </c>
      <c r="T228" s="139">
        <f t="shared" si="63"/>
        <v>0</v>
      </c>
      <c r="U228" s="27"/>
      <c r="V228" s="27"/>
      <c r="W228" s="27"/>
      <c r="X228" s="27"/>
      <c r="Y228" s="27"/>
      <c r="Z228" s="27"/>
      <c r="AA228" s="27"/>
      <c r="AB228" s="27"/>
      <c r="AC228" s="27"/>
      <c r="AD228" s="27"/>
      <c r="AE228" s="27"/>
      <c r="AR228" s="140" t="s">
        <v>188</v>
      </c>
      <c r="AT228" s="140" t="s">
        <v>139</v>
      </c>
      <c r="AU228" s="140" t="s">
        <v>79</v>
      </c>
      <c r="AY228" s="15" t="s">
        <v>113</v>
      </c>
      <c r="BE228" s="141">
        <f t="shared" si="64"/>
        <v>1020</v>
      </c>
      <c r="BF228" s="141">
        <f t="shared" si="65"/>
        <v>0</v>
      </c>
      <c r="BG228" s="141">
        <f t="shared" si="66"/>
        <v>0</v>
      </c>
      <c r="BH228" s="141">
        <f t="shared" si="67"/>
        <v>0</v>
      </c>
      <c r="BI228" s="141">
        <f t="shared" si="68"/>
        <v>0</v>
      </c>
      <c r="BJ228" s="15" t="s">
        <v>77</v>
      </c>
      <c r="BK228" s="141">
        <f t="shared" si="69"/>
        <v>1020</v>
      </c>
      <c r="BL228" s="15" t="s">
        <v>188</v>
      </c>
      <c r="BM228" s="140" t="s">
        <v>568</v>
      </c>
    </row>
    <row r="229" spans="1:65" s="2" customFormat="1" ht="16.5" customHeight="1">
      <c r="A229" s="27"/>
      <c r="B229" s="128"/>
      <c r="C229" s="142" t="s">
        <v>569</v>
      </c>
      <c r="D229" s="142" t="s">
        <v>139</v>
      </c>
      <c r="E229" s="143" t="s">
        <v>570</v>
      </c>
      <c r="F229" s="144" t="s">
        <v>571</v>
      </c>
      <c r="G229" s="145" t="s">
        <v>132</v>
      </c>
      <c r="H229" s="146">
        <v>1</v>
      </c>
      <c r="I229" s="147">
        <v>169</v>
      </c>
      <c r="J229" s="147">
        <f t="shared" si="60"/>
        <v>169</v>
      </c>
      <c r="K229" s="144" t="s">
        <v>121</v>
      </c>
      <c r="L229" s="28"/>
      <c r="M229" s="148" t="s">
        <v>3</v>
      </c>
      <c r="N229" s="149" t="s">
        <v>40</v>
      </c>
      <c r="O229" s="138">
        <v>0.61899999999999999</v>
      </c>
      <c r="P229" s="138">
        <f t="shared" si="61"/>
        <v>0.61899999999999999</v>
      </c>
      <c r="Q229" s="138">
        <v>0</v>
      </c>
      <c r="R229" s="138">
        <f t="shared" si="62"/>
        <v>0</v>
      </c>
      <c r="S229" s="138">
        <v>0</v>
      </c>
      <c r="T229" s="139">
        <f t="shared" si="63"/>
        <v>0</v>
      </c>
      <c r="U229" s="27"/>
      <c r="V229" s="27"/>
      <c r="W229" s="27"/>
      <c r="X229" s="27"/>
      <c r="Y229" s="27"/>
      <c r="Z229" s="27"/>
      <c r="AA229" s="27"/>
      <c r="AB229" s="27"/>
      <c r="AC229" s="27"/>
      <c r="AD229" s="27"/>
      <c r="AE229" s="27"/>
      <c r="AR229" s="140" t="s">
        <v>188</v>
      </c>
      <c r="AT229" s="140" t="s">
        <v>139</v>
      </c>
      <c r="AU229" s="140" t="s">
        <v>79</v>
      </c>
      <c r="AY229" s="15" t="s">
        <v>113</v>
      </c>
      <c r="BE229" s="141">
        <f t="shared" si="64"/>
        <v>169</v>
      </c>
      <c r="BF229" s="141">
        <f t="shared" si="65"/>
        <v>0</v>
      </c>
      <c r="BG229" s="141">
        <f t="shared" si="66"/>
        <v>0</v>
      </c>
      <c r="BH229" s="141">
        <f t="shared" si="67"/>
        <v>0</v>
      </c>
      <c r="BI229" s="141">
        <f t="shared" si="68"/>
        <v>0</v>
      </c>
      <c r="BJ229" s="15" t="s">
        <v>77</v>
      </c>
      <c r="BK229" s="141">
        <f t="shared" si="69"/>
        <v>169</v>
      </c>
      <c r="BL229" s="15" t="s">
        <v>188</v>
      </c>
      <c r="BM229" s="140" t="s">
        <v>572</v>
      </c>
    </row>
    <row r="230" spans="1:65" s="2" customFormat="1" ht="68.25">
      <c r="A230" s="27"/>
      <c r="B230" s="28"/>
      <c r="C230" s="27"/>
      <c r="D230" s="150" t="s">
        <v>162</v>
      </c>
      <c r="E230" s="27"/>
      <c r="F230" s="151" t="s">
        <v>573</v>
      </c>
      <c r="G230" s="27"/>
      <c r="H230" s="27"/>
      <c r="I230" s="27"/>
      <c r="J230" s="27"/>
      <c r="K230" s="27"/>
      <c r="L230" s="28"/>
      <c r="M230" s="152"/>
      <c r="N230" s="153"/>
      <c r="O230" s="48"/>
      <c r="P230" s="48"/>
      <c r="Q230" s="48"/>
      <c r="R230" s="48"/>
      <c r="S230" s="48"/>
      <c r="T230" s="49"/>
      <c r="U230" s="27"/>
      <c r="V230" s="27"/>
      <c r="W230" s="27"/>
      <c r="X230" s="27"/>
      <c r="Y230" s="27"/>
      <c r="Z230" s="27"/>
      <c r="AA230" s="27"/>
      <c r="AB230" s="27"/>
      <c r="AC230" s="27"/>
      <c r="AD230" s="27"/>
      <c r="AE230" s="27"/>
      <c r="AT230" s="15" t="s">
        <v>162</v>
      </c>
      <c r="AU230" s="15" t="s">
        <v>79</v>
      </c>
    </row>
    <row r="231" spans="1:65" s="2" customFormat="1" ht="16.5" customHeight="1">
      <c r="A231" s="27"/>
      <c r="B231" s="128"/>
      <c r="C231" s="142" t="s">
        <v>574</v>
      </c>
      <c r="D231" s="142" t="s">
        <v>139</v>
      </c>
      <c r="E231" s="143" t="s">
        <v>575</v>
      </c>
      <c r="F231" s="144" t="s">
        <v>576</v>
      </c>
      <c r="G231" s="145" t="s">
        <v>132</v>
      </c>
      <c r="H231" s="146">
        <v>37</v>
      </c>
      <c r="I231" s="147">
        <v>14</v>
      </c>
      <c r="J231" s="147">
        <f>ROUND(I231*H231,2)</f>
        <v>518</v>
      </c>
      <c r="K231" s="144" t="s">
        <v>121</v>
      </c>
      <c r="L231" s="28"/>
      <c r="M231" s="148" t="s">
        <v>3</v>
      </c>
      <c r="N231" s="149" t="s">
        <v>40</v>
      </c>
      <c r="O231" s="138">
        <v>6.2E-2</v>
      </c>
      <c r="P231" s="138">
        <f>O231*H231</f>
        <v>2.294</v>
      </c>
      <c r="Q231" s="138">
        <v>0</v>
      </c>
      <c r="R231" s="138">
        <f>Q231*H231</f>
        <v>0</v>
      </c>
      <c r="S231" s="138">
        <v>0</v>
      </c>
      <c r="T231" s="139">
        <f>S231*H231</f>
        <v>0</v>
      </c>
      <c r="U231" s="27"/>
      <c r="V231" s="27"/>
      <c r="W231" s="27"/>
      <c r="X231" s="27"/>
      <c r="Y231" s="27"/>
      <c r="Z231" s="27"/>
      <c r="AA231" s="27"/>
      <c r="AB231" s="27"/>
      <c r="AC231" s="27"/>
      <c r="AD231" s="27"/>
      <c r="AE231" s="27"/>
      <c r="AR231" s="140" t="s">
        <v>188</v>
      </c>
      <c r="AT231" s="140" t="s">
        <v>139</v>
      </c>
      <c r="AU231" s="140" t="s">
        <v>79</v>
      </c>
      <c r="AY231" s="15" t="s">
        <v>113</v>
      </c>
      <c r="BE231" s="141">
        <f>IF(N231="základní",J231,0)</f>
        <v>518</v>
      </c>
      <c r="BF231" s="141">
        <f>IF(N231="snížená",J231,0)</f>
        <v>0</v>
      </c>
      <c r="BG231" s="141">
        <f>IF(N231="zákl. přenesená",J231,0)</f>
        <v>0</v>
      </c>
      <c r="BH231" s="141">
        <f>IF(N231="sníž. přenesená",J231,0)</f>
        <v>0</v>
      </c>
      <c r="BI231" s="141">
        <f>IF(N231="nulová",J231,0)</f>
        <v>0</v>
      </c>
      <c r="BJ231" s="15" t="s">
        <v>77</v>
      </c>
      <c r="BK231" s="141">
        <f>ROUND(I231*H231,2)</f>
        <v>518</v>
      </c>
      <c r="BL231" s="15" t="s">
        <v>188</v>
      </c>
      <c r="BM231" s="140" t="s">
        <v>577</v>
      </c>
    </row>
    <row r="232" spans="1:65" s="2" customFormat="1" ht="58.5">
      <c r="A232" s="27"/>
      <c r="B232" s="28"/>
      <c r="C232" s="27"/>
      <c r="D232" s="150" t="s">
        <v>162</v>
      </c>
      <c r="E232" s="27"/>
      <c r="F232" s="151" t="s">
        <v>578</v>
      </c>
      <c r="G232" s="27"/>
      <c r="H232" s="27"/>
      <c r="I232" s="27"/>
      <c r="J232" s="27"/>
      <c r="K232" s="27"/>
      <c r="L232" s="28"/>
      <c r="M232" s="152"/>
      <c r="N232" s="153"/>
      <c r="O232" s="48"/>
      <c r="P232" s="48"/>
      <c r="Q232" s="48"/>
      <c r="R232" s="48"/>
      <c r="S232" s="48"/>
      <c r="T232" s="49"/>
      <c r="U232" s="27"/>
      <c r="V232" s="27"/>
      <c r="W232" s="27"/>
      <c r="X232" s="27"/>
      <c r="Y232" s="27"/>
      <c r="Z232" s="27"/>
      <c r="AA232" s="27"/>
      <c r="AB232" s="27"/>
      <c r="AC232" s="27"/>
      <c r="AD232" s="27"/>
      <c r="AE232" s="27"/>
      <c r="AT232" s="15" t="s">
        <v>162</v>
      </c>
      <c r="AU232" s="15" t="s">
        <v>79</v>
      </c>
    </row>
    <row r="233" spans="1:65" s="2" customFormat="1" ht="24" customHeight="1">
      <c r="A233" s="27"/>
      <c r="B233" s="128"/>
      <c r="C233" s="142" t="s">
        <v>579</v>
      </c>
      <c r="D233" s="142" t="s">
        <v>139</v>
      </c>
      <c r="E233" s="143" t="s">
        <v>580</v>
      </c>
      <c r="F233" s="144" t="s">
        <v>581</v>
      </c>
      <c r="G233" s="145" t="s">
        <v>582</v>
      </c>
      <c r="H233" s="146">
        <v>100</v>
      </c>
      <c r="I233" s="147">
        <v>6.5</v>
      </c>
      <c r="J233" s="147">
        <f>ROUND(I233*H233,2)</f>
        <v>650</v>
      </c>
      <c r="K233" s="144" t="s">
        <v>121</v>
      </c>
      <c r="L233" s="28"/>
      <c r="M233" s="148" t="s">
        <v>3</v>
      </c>
      <c r="N233" s="149" t="s">
        <v>40</v>
      </c>
      <c r="O233" s="138">
        <v>3.1E-2</v>
      </c>
      <c r="P233" s="138">
        <f>O233*H233</f>
        <v>3.1</v>
      </c>
      <c r="Q233" s="138">
        <v>0</v>
      </c>
      <c r="R233" s="138">
        <f>Q233*H233</f>
        <v>0</v>
      </c>
      <c r="S233" s="138">
        <v>0</v>
      </c>
      <c r="T233" s="139">
        <f>S233*H233</f>
        <v>0</v>
      </c>
      <c r="U233" s="27"/>
      <c r="V233" s="27"/>
      <c r="W233" s="27"/>
      <c r="X233" s="27"/>
      <c r="Y233" s="27"/>
      <c r="Z233" s="27"/>
      <c r="AA233" s="27"/>
      <c r="AB233" s="27"/>
      <c r="AC233" s="27"/>
      <c r="AD233" s="27"/>
      <c r="AE233" s="27"/>
      <c r="AR233" s="140" t="s">
        <v>188</v>
      </c>
      <c r="AT233" s="140" t="s">
        <v>139</v>
      </c>
      <c r="AU233" s="140" t="s">
        <v>79</v>
      </c>
      <c r="AY233" s="15" t="s">
        <v>113</v>
      </c>
      <c r="BE233" s="141">
        <f>IF(N233="základní",J233,0)</f>
        <v>650</v>
      </c>
      <c r="BF233" s="141">
        <f>IF(N233="snížená",J233,0)</f>
        <v>0</v>
      </c>
      <c r="BG233" s="141">
        <f>IF(N233="zákl. přenesená",J233,0)</f>
        <v>0</v>
      </c>
      <c r="BH233" s="141">
        <f>IF(N233="sníž. přenesená",J233,0)</f>
        <v>0</v>
      </c>
      <c r="BI233" s="141">
        <f>IF(N233="nulová",J233,0)</f>
        <v>0</v>
      </c>
      <c r="BJ233" s="15" t="s">
        <v>77</v>
      </c>
      <c r="BK233" s="141">
        <f>ROUND(I233*H233,2)</f>
        <v>650</v>
      </c>
      <c r="BL233" s="15" t="s">
        <v>188</v>
      </c>
      <c r="BM233" s="140" t="s">
        <v>583</v>
      </c>
    </row>
    <row r="234" spans="1:65" s="2" customFormat="1" ht="58.5">
      <c r="A234" s="27"/>
      <c r="B234" s="28"/>
      <c r="C234" s="27"/>
      <c r="D234" s="150" t="s">
        <v>162</v>
      </c>
      <c r="E234" s="27"/>
      <c r="F234" s="151" t="s">
        <v>578</v>
      </c>
      <c r="G234" s="27"/>
      <c r="H234" s="27"/>
      <c r="I234" s="27"/>
      <c r="J234" s="27"/>
      <c r="K234" s="27"/>
      <c r="L234" s="28"/>
      <c r="M234" s="152"/>
      <c r="N234" s="153"/>
      <c r="O234" s="48"/>
      <c r="P234" s="48"/>
      <c r="Q234" s="48"/>
      <c r="R234" s="48"/>
      <c r="S234" s="48"/>
      <c r="T234" s="49"/>
      <c r="U234" s="27"/>
      <c r="V234" s="27"/>
      <c r="W234" s="27"/>
      <c r="X234" s="27"/>
      <c r="Y234" s="27"/>
      <c r="Z234" s="27"/>
      <c r="AA234" s="27"/>
      <c r="AB234" s="27"/>
      <c r="AC234" s="27"/>
      <c r="AD234" s="27"/>
      <c r="AE234" s="27"/>
      <c r="AT234" s="15" t="s">
        <v>162</v>
      </c>
      <c r="AU234" s="15" t="s">
        <v>79</v>
      </c>
    </row>
    <row r="235" spans="1:65" s="2" customFormat="1" ht="24" customHeight="1">
      <c r="A235" s="27"/>
      <c r="B235" s="128"/>
      <c r="C235" s="142" t="s">
        <v>584</v>
      </c>
      <c r="D235" s="142" t="s">
        <v>139</v>
      </c>
      <c r="E235" s="143" t="s">
        <v>585</v>
      </c>
      <c r="F235" s="144" t="s">
        <v>586</v>
      </c>
      <c r="G235" s="145" t="s">
        <v>175</v>
      </c>
      <c r="H235" s="146">
        <v>1.554</v>
      </c>
      <c r="I235" s="147">
        <v>844</v>
      </c>
      <c r="J235" s="147">
        <f>ROUND(I235*H235,2)</f>
        <v>1311.58</v>
      </c>
      <c r="K235" s="144" t="s">
        <v>121</v>
      </c>
      <c r="L235" s="28"/>
      <c r="M235" s="148" t="s">
        <v>3</v>
      </c>
      <c r="N235" s="149" t="s">
        <v>40</v>
      </c>
      <c r="O235" s="138">
        <v>2.71</v>
      </c>
      <c r="P235" s="138">
        <f>O235*H235</f>
        <v>4.2113399999999999</v>
      </c>
      <c r="Q235" s="138">
        <v>0</v>
      </c>
      <c r="R235" s="138">
        <f>Q235*H235</f>
        <v>0</v>
      </c>
      <c r="S235" s="138">
        <v>0</v>
      </c>
      <c r="T235" s="139">
        <f>S235*H235</f>
        <v>0</v>
      </c>
      <c r="U235" s="27"/>
      <c r="V235" s="27"/>
      <c r="W235" s="27"/>
      <c r="X235" s="27"/>
      <c r="Y235" s="27"/>
      <c r="Z235" s="27"/>
      <c r="AA235" s="27"/>
      <c r="AB235" s="27"/>
      <c r="AC235" s="27"/>
      <c r="AD235" s="27"/>
      <c r="AE235" s="27"/>
      <c r="AR235" s="140" t="s">
        <v>188</v>
      </c>
      <c r="AT235" s="140" t="s">
        <v>139</v>
      </c>
      <c r="AU235" s="140" t="s">
        <v>79</v>
      </c>
      <c r="AY235" s="15" t="s">
        <v>113</v>
      </c>
      <c r="BE235" s="141">
        <f>IF(N235="základní",J235,0)</f>
        <v>1311.58</v>
      </c>
      <c r="BF235" s="141">
        <f>IF(N235="snížená",J235,0)</f>
        <v>0</v>
      </c>
      <c r="BG235" s="141">
        <f>IF(N235="zákl. přenesená",J235,0)</f>
        <v>0</v>
      </c>
      <c r="BH235" s="141">
        <f>IF(N235="sníž. přenesená",J235,0)</f>
        <v>0</v>
      </c>
      <c r="BI235" s="141">
        <f>IF(N235="nulová",J235,0)</f>
        <v>0</v>
      </c>
      <c r="BJ235" s="15" t="s">
        <v>77</v>
      </c>
      <c r="BK235" s="141">
        <f>ROUND(I235*H235,2)</f>
        <v>1311.58</v>
      </c>
      <c r="BL235" s="15" t="s">
        <v>188</v>
      </c>
      <c r="BM235" s="140" t="s">
        <v>587</v>
      </c>
    </row>
    <row r="236" spans="1:65" s="2" customFormat="1" ht="78">
      <c r="A236" s="27"/>
      <c r="B236" s="28"/>
      <c r="C236" s="27"/>
      <c r="D236" s="150" t="s">
        <v>162</v>
      </c>
      <c r="E236" s="27"/>
      <c r="F236" s="151" t="s">
        <v>588</v>
      </c>
      <c r="G236" s="27"/>
      <c r="H236" s="27"/>
      <c r="I236" s="27"/>
      <c r="J236" s="27"/>
      <c r="K236" s="27"/>
      <c r="L236" s="28"/>
      <c r="M236" s="152"/>
      <c r="N236" s="153"/>
      <c r="O236" s="48"/>
      <c r="P236" s="48"/>
      <c r="Q236" s="48"/>
      <c r="R236" s="48"/>
      <c r="S236" s="48"/>
      <c r="T236" s="49"/>
      <c r="U236" s="27"/>
      <c r="V236" s="27"/>
      <c r="W236" s="27"/>
      <c r="X236" s="27"/>
      <c r="Y236" s="27"/>
      <c r="Z236" s="27"/>
      <c r="AA236" s="27"/>
      <c r="AB236" s="27"/>
      <c r="AC236" s="27"/>
      <c r="AD236" s="27"/>
      <c r="AE236" s="27"/>
      <c r="AT236" s="15" t="s">
        <v>162</v>
      </c>
      <c r="AU236" s="15" t="s">
        <v>79</v>
      </c>
    </row>
    <row r="237" spans="1:65" s="2" customFormat="1" ht="24" customHeight="1">
      <c r="A237" s="27"/>
      <c r="B237" s="128"/>
      <c r="C237" s="142" t="s">
        <v>589</v>
      </c>
      <c r="D237" s="142" t="s">
        <v>139</v>
      </c>
      <c r="E237" s="143" t="s">
        <v>590</v>
      </c>
      <c r="F237" s="144" t="s">
        <v>591</v>
      </c>
      <c r="G237" s="145" t="s">
        <v>175</v>
      </c>
      <c r="H237" s="146">
        <v>1.554</v>
      </c>
      <c r="I237" s="147">
        <v>329</v>
      </c>
      <c r="J237" s="147">
        <f>ROUND(I237*H237,2)</f>
        <v>511.27</v>
      </c>
      <c r="K237" s="144" t="s">
        <v>121</v>
      </c>
      <c r="L237" s="28"/>
      <c r="M237" s="148" t="s">
        <v>3</v>
      </c>
      <c r="N237" s="149" t="s">
        <v>40</v>
      </c>
      <c r="O237" s="138">
        <v>1.079</v>
      </c>
      <c r="P237" s="138">
        <f>O237*H237</f>
        <v>1.676766</v>
      </c>
      <c r="Q237" s="138">
        <v>0</v>
      </c>
      <c r="R237" s="138">
        <f>Q237*H237</f>
        <v>0</v>
      </c>
      <c r="S237" s="138">
        <v>0</v>
      </c>
      <c r="T237" s="139">
        <f>S237*H237</f>
        <v>0</v>
      </c>
      <c r="U237" s="27"/>
      <c r="V237" s="27"/>
      <c r="W237" s="27"/>
      <c r="X237" s="27"/>
      <c r="Y237" s="27"/>
      <c r="Z237" s="27"/>
      <c r="AA237" s="27"/>
      <c r="AB237" s="27"/>
      <c r="AC237" s="27"/>
      <c r="AD237" s="27"/>
      <c r="AE237" s="27"/>
      <c r="AR237" s="140" t="s">
        <v>188</v>
      </c>
      <c r="AT237" s="140" t="s">
        <v>139</v>
      </c>
      <c r="AU237" s="140" t="s">
        <v>79</v>
      </c>
      <c r="AY237" s="15" t="s">
        <v>113</v>
      </c>
      <c r="BE237" s="141">
        <f>IF(N237="základní",J237,0)</f>
        <v>511.27</v>
      </c>
      <c r="BF237" s="141">
        <f>IF(N237="snížená",J237,0)</f>
        <v>0</v>
      </c>
      <c r="BG237" s="141">
        <f>IF(N237="zákl. přenesená",J237,0)</f>
        <v>0</v>
      </c>
      <c r="BH237" s="141">
        <f>IF(N237="sníž. přenesená",J237,0)</f>
        <v>0</v>
      </c>
      <c r="BI237" s="141">
        <f>IF(N237="nulová",J237,0)</f>
        <v>0</v>
      </c>
      <c r="BJ237" s="15" t="s">
        <v>77</v>
      </c>
      <c r="BK237" s="141">
        <f>ROUND(I237*H237,2)</f>
        <v>511.27</v>
      </c>
      <c r="BL237" s="15" t="s">
        <v>188</v>
      </c>
      <c r="BM237" s="140" t="s">
        <v>592</v>
      </c>
    </row>
    <row r="238" spans="1:65" s="2" customFormat="1" ht="97.5">
      <c r="A238" s="27"/>
      <c r="B238" s="28"/>
      <c r="C238" s="27"/>
      <c r="D238" s="150" t="s">
        <v>162</v>
      </c>
      <c r="E238" s="27"/>
      <c r="F238" s="151" t="s">
        <v>593</v>
      </c>
      <c r="G238" s="27"/>
      <c r="H238" s="27"/>
      <c r="I238" s="27"/>
      <c r="J238" s="27"/>
      <c r="K238" s="27"/>
      <c r="L238" s="28"/>
      <c r="M238" s="152"/>
      <c r="N238" s="153"/>
      <c r="O238" s="48"/>
      <c r="P238" s="48"/>
      <c r="Q238" s="48"/>
      <c r="R238" s="48"/>
      <c r="S238" s="48"/>
      <c r="T238" s="49"/>
      <c r="U238" s="27"/>
      <c r="V238" s="27"/>
      <c r="W238" s="27"/>
      <c r="X238" s="27"/>
      <c r="Y238" s="27"/>
      <c r="Z238" s="27"/>
      <c r="AA238" s="27"/>
      <c r="AB238" s="27"/>
      <c r="AC238" s="27"/>
      <c r="AD238" s="27"/>
      <c r="AE238" s="27"/>
      <c r="AT238" s="15" t="s">
        <v>162</v>
      </c>
      <c r="AU238" s="15" t="s">
        <v>79</v>
      </c>
    </row>
    <row r="239" spans="1:65" s="12" customFormat="1" ht="22.9" customHeight="1">
      <c r="B239" s="116"/>
      <c r="D239" s="117" t="s">
        <v>68</v>
      </c>
      <c r="E239" s="126" t="s">
        <v>594</v>
      </c>
      <c r="F239" s="126" t="s">
        <v>595</v>
      </c>
      <c r="J239" s="127">
        <f>BK239</f>
        <v>82</v>
      </c>
      <c r="L239" s="116"/>
      <c r="M239" s="120"/>
      <c r="N239" s="121"/>
      <c r="O239" s="121"/>
      <c r="P239" s="122">
        <f>P240</f>
        <v>0</v>
      </c>
      <c r="Q239" s="121"/>
      <c r="R239" s="122">
        <f>R240</f>
        <v>0</v>
      </c>
      <c r="S239" s="121"/>
      <c r="T239" s="123">
        <f>T240</f>
        <v>0</v>
      </c>
      <c r="AR239" s="117" t="s">
        <v>79</v>
      </c>
      <c r="AT239" s="124" t="s">
        <v>68</v>
      </c>
      <c r="AU239" s="124" t="s">
        <v>77</v>
      </c>
      <c r="AY239" s="117" t="s">
        <v>113</v>
      </c>
      <c r="BK239" s="125">
        <f>BK240</f>
        <v>82</v>
      </c>
    </row>
    <row r="240" spans="1:65" s="2" customFormat="1" ht="16.5" customHeight="1">
      <c r="A240" s="27"/>
      <c r="B240" s="128"/>
      <c r="C240" s="142" t="s">
        <v>596</v>
      </c>
      <c r="D240" s="142" t="s">
        <v>139</v>
      </c>
      <c r="E240" s="143" t="s">
        <v>597</v>
      </c>
      <c r="F240" s="144" t="s">
        <v>598</v>
      </c>
      <c r="G240" s="145" t="s">
        <v>120</v>
      </c>
      <c r="H240" s="146">
        <v>2</v>
      </c>
      <c r="I240" s="147">
        <v>41</v>
      </c>
      <c r="J240" s="147">
        <f>ROUND(I240*H240,2)</f>
        <v>82</v>
      </c>
      <c r="K240" s="144" t="s">
        <v>121</v>
      </c>
      <c r="L240" s="28"/>
      <c r="M240" s="148" t="s">
        <v>3</v>
      </c>
      <c r="N240" s="149" t="s">
        <v>40</v>
      </c>
      <c r="O240" s="138">
        <v>0</v>
      </c>
      <c r="P240" s="138">
        <f>O240*H240</f>
        <v>0</v>
      </c>
      <c r="Q240" s="138">
        <v>0</v>
      </c>
      <c r="R240" s="138">
        <f>Q240*H240</f>
        <v>0</v>
      </c>
      <c r="S240" s="138">
        <v>0</v>
      </c>
      <c r="T240" s="139">
        <f>S240*H240</f>
        <v>0</v>
      </c>
      <c r="U240" s="27"/>
      <c r="V240" s="27"/>
      <c r="W240" s="27"/>
      <c r="X240" s="27"/>
      <c r="Y240" s="27"/>
      <c r="Z240" s="27"/>
      <c r="AA240" s="27"/>
      <c r="AB240" s="27"/>
      <c r="AC240" s="27"/>
      <c r="AD240" s="27"/>
      <c r="AE240" s="27"/>
      <c r="AR240" s="140" t="s">
        <v>188</v>
      </c>
      <c r="AT240" s="140" t="s">
        <v>139</v>
      </c>
      <c r="AU240" s="140" t="s">
        <v>79</v>
      </c>
      <c r="AY240" s="15" t="s">
        <v>113</v>
      </c>
      <c r="BE240" s="141">
        <f>IF(N240="základní",J240,0)</f>
        <v>82</v>
      </c>
      <c r="BF240" s="141">
        <f>IF(N240="snížená",J240,0)</f>
        <v>0</v>
      </c>
      <c r="BG240" s="141">
        <f>IF(N240="zákl. přenesená",J240,0)</f>
        <v>0</v>
      </c>
      <c r="BH240" s="141">
        <f>IF(N240="sníž. přenesená",J240,0)</f>
        <v>0</v>
      </c>
      <c r="BI240" s="141">
        <f>IF(N240="nulová",J240,0)</f>
        <v>0</v>
      </c>
      <c r="BJ240" s="15" t="s">
        <v>77</v>
      </c>
      <c r="BK240" s="141">
        <f>ROUND(I240*H240,2)</f>
        <v>82</v>
      </c>
      <c r="BL240" s="15" t="s">
        <v>188</v>
      </c>
      <c r="BM240" s="140" t="s">
        <v>599</v>
      </c>
    </row>
    <row r="241" spans="1:65" s="12" customFormat="1" ht="25.9" customHeight="1">
      <c r="B241" s="116"/>
      <c r="D241" s="117" t="s">
        <v>68</v>
      </c>
      <c r="E241" s="118" t="s">
        <v>600</v>
      </c>
      <c r="F241" s="118" t="s">
        <v>601</v>
      </c>
      <c r="J241" s="119">
        <f>BK241</f>
        <v>20100</v>
      </c>
      <c r="L241" s="116"/>
      <c r="M241" s="120"/>
      <c r="N241" s="121"/>
      <c r="O241" s="121"/>
      <c r="P241" s="122">
        <f>SUM(P242:P243)</f>
        <v>80</v>
      </c>
      <c r="Q241" s="121"/>
      <c r="R241" s="122">
        <f>SUM(R242:R243)</f>
        <v>0</v>
      </c>
      <c r="S241" s="121"/>
      <c r="T241" s="123">
        <f>SUM(T242:T243)</f>
        <v>0</v>
      </c>
      <c r="AR241" s="117" t="s">
        <v>123</v>
      </c>
      <c r="AT241" s="124" t="s">
        <v>68</v>
      </c>
      <c r="AU241" s="124" t="s">
        <v>69</v>
      </c>
      <c r="AY241" s="117" t="s">
        <v>113</v>
      </c>
      <c r="BK241" s="125">
        <f>SUM(BK242:BK243)</f>
        <v>20100</v>
      </c>
    </row>
    <row r="242" spans="1:65" s="2" customFormat="1" ht="16.5" customHeight="1">
      <c r="A242" s="27"/>
      <c r="B242" s="128"/>
      <c r="C242" s="142" t="s">
        <v>602</v>
      </c>
      <c r="D242" s="142" t="s">
        <v>139</v>
      </c>
      <c r="E242" s="143" t="s">
        <v>603</v>
      </c>
      <c r="F242" s="144" t="s">
        <v>604</v>
      </c>
      <c r="G242" s="145" t="s">
        <v>605</v>
      </c>
      <c r="H242" s="146">
        <v>50</v>
      </c>
      <c r="I242" s="147">
        <v>210</v>
      </c>
      <c r="J242" s="147">
        <f>ROUND(I242*H242,2)</f>
        <v>10500</v>
      </c>
      <c r="K242" s="144" t="s">
        <v>121</v>
      </c>
      <c r="L242" s="28"/>
      <c r="M242" s="148" t="s">
        <v>3</v>
      </c>
      <c r="N242" s="149" t="s">
        <v>40</v>
      </c>
      <c r="O242" s="138">
        <v>1</v>
      </c>
      <c r="P242" s="138">
        <f>O242*H242</f>
        <v>50</v>
      </c>
      <c r="Q242" s="138">
        <v>0</v>
      </c>
      <c r="R242" s="138">
        <f>Q242*H242</f>
        <v>0</v>
      </c>
      <c r="S242" s="138">
        <v>0</v>
      </c>
      <c r="T242" s="139">
        <f>S242*H242</f>
        <v>0</v>
      </c>
      <c r="U242" s="27"/>
      <c r="V242" s="27"/>
      <c r="W242" s="27"/>
      <c r="X242" s="27"/>
      <c r="Y242" s="27"/>
      <c r="Z242" s="27"/>
      <c r="AA242" s="27"/>
      <c r="AB242" s="27"/>
      <c r="AC242" s="27"/>
      <c r="AD242" s="27"/>
      <c r="AE242" s="27"/>
      <c r="AR242" s="140" t="s">
        <v>606</v>
      </c>
      <c r="AT242" s="140" t="s">
        <v>139</v>
      </c>
      <c r="AU242" s="140" t="s">
        <v>77</v>
      </c>
      <c r="AY242" s="15" t="s">
        <v>113</v>
      </c>
      <c r="BE242" s="141">
        <f>IF(N242="základní",J242,0)</f>
        <v>10500</v>
      </c>
      <c r="BF242" s="141">
        <f>IF(N242="snížená",J242,0)</f>
        <v>0</v>
      </c>
      <c r="BG242" s="141">
        <f>IF(N242="zákl. přenesená",J242,0)</f>
        <v>0</v>
      </c>
      <c r="BH242" s="141">
        <f>IF(N242="sníž. přenesená",J242,0)</f>
        <v>0</v>
      </c>
      <c r="BI242" s="141">
        <f>IF(N242="nulová",J242,0)</f>
        <v>0</v>
      </c>
      <c r="BJ242" s="15" t="s">
        <v>77</v>
      </c>
      <c r="BK242" s="141">
        <f>ROUND(I242*H242,2)</f>
        <v>10500</v>
      </c>
      <c r="BL242" s="15" t="s">
        <v>606</v>
      </c>
      <c r="BM242" s="140" t="s">
        <v>607</v>
      </c>
    </row>
    <row r="243" spans="1:65" s="2" customFormat="1" ht="16.5" customHeight="1">
      <c r="A243" s="27"/>
      <c r="B243" s="128"/>
      <c r="C243" s="142" t="s">
        <v>608</v>
      </c>
      <c r="D243" s="142" t="s">
        <v>139</v>
      </c>
      <c r="E243" s="143" t="s">
        <v>609</v>
      </c>
      <c r="F243" s="144" t="s">
        <v>610</v>
      </c>
      <c r="G243" s="145" t="s">
        <v>605</v>
      </c>
      <c r="H243" s="146">
        <v>30</v>
      </c>
      <c r="I243" s="147">
        <v>320</v>
      </c>
      <c r="J243" s="147">
        <f>ROUND(I243*H243,2)</f>
        <v>9600</v>
      </c>
      <c r="K243" s="144" t="s">
        <v>121</v>
      </c>
      <c r="L243" s="28"/>
      <c r="M243" s="154" t="s">
        <v>3</v>
      </c>
      <c r="N243" s="155" t="s">
        <v>40</v>
      </c>
      <c r="O243" s="156">
        <v>1</v>
      </c>
      <c r="P243" s="156">
        <f>O243*H243</f>
        <v>30</v>
      </c>
      <c r="Q243" s="156">
        <v>0</v>
      </c>
      <c r="R243" s="156">
        <f>Q243*H243</f>
        <v>0</v>
      </c>
      <c r="S243" s="156">
        <v>0</v>
      </c>
      <c r="T243" s="157">
        <f>S243*H243</f>
        <v>0</v>
      </c>
      <c r="U243" s="27"/>
      <c r="V243" s="27"/>
      <c r="W243" s="27"/>
      <c r="X243" s="27"/>
      <c r="Y243" s="27"/>
      <c r="Z243" s="27"/>
      <c r="AA243" s="27"/>
      <c r="AB243" s="27"/>
      <c r="AC243" s="27"/>
      <c r="AD243" s="27"/>
      <c r="AE243" s="27"/>
      <c r="AR243" s="140" t="s">
        <v>606</v>
      </c>
      <c r="AT243" s="140" t="s">
        <v>139</v>
      </c>
      <c r="AU243" s="140" t="s">
        <v>77</v>
      </c>
      <c r="AY243" s="15" t="s">
        <v>113</v>
      </c>
      <c r="BE243" s="141">
        <f>IF(N243="základní",J243,0)</f>
        <v>9600</v>
      </c>
      <c r="BF243" s="141">
        <f>IF(N243="snížená",J243,0)</f>
        <v>0</v>
      </c>
      <c r="BG243" s="141">
        <f>IF(N243="zákl. přenesená",J243,0)</f>
        <v>0</v>
      </c>
      <c r="BH243" s="141">
        <f>IF(N243="sníž. přenesená",J243,0)</f>
        <v>0</v>
      </c>
      <c r="BI243" s="141">
        <f>IF(N243="nulová",J243,0)</f>
        <v>0</v>
      </c>
      <c r="BJ243" s="15" t="s">
        <v>77</v>
      </c>
      <c r="BK243" s="141">
        <f>ROUND(I243*H243,2)</f>
        <v>9600</v>
      </c>
      <c r="BL243" s="15" t="s">
        <v>606</v>
      </c>
      <c r="BM243" s="140" t="s">
        <v>611</v>
      </c>
    </row>
    <row r="244" spans="1:65" s="2" customFormat="1" ht="6.95" customHeight="1">
      <c r="A244" s="27"/>
      <c r="B244" s="37"/>
      <c r="C244" s="38"/>
      <c r="D244" s="38"/>
      <c r="E244" s="38"/>
      <c r="F244" s="38"/>
      <c r="G244" s="38"/>
      <c r="H244" s="38"/>
      <c r="I244" s="38"/>
      <c r="J244" s="38"/>
      <c r="K244" s="38"/>
      <c r="L244" s="28"/>
      <c r="M244" s="27"/>
      <c r="O244" s="27"/>
      <c r="P244" s="27"/>
      <c r="Q244" s="27"/>
      <c r="R244" s="27"/>
      <c r="S244" s="27"/>
      <c r="T244" s="27"/>
      <c r="U244" s="27"/>
      <c r="V244" s="27"/>
      <c r="W244" s="27"/>
      <c r="X244" s="27"/>
      <c r="Y244" s="27"/>
      <c r="Z244" s="27"/>
      <c r="AA244" s="27"/>
      <c r="AB244" s="27"/>
      <c r="AC244" s="27"/>
      <c r="AD244" s="27"/>
      <c r="AE244" s="27"/>
    </row>
  </sheetData>
  <autoFilter ref="C89:K243"/>
  <mergeCells count="9">
    <mergeCell ref="E50:H50"/>
    <mergeCell ref="E80:H80"/>
    <mergeCell ref="E82:H82"/>
    <mergeCell ref="L2:V2"/>
    <mergeCell ref="E7:H7"/>
    <mergeCell ref="E9:H9"/>
    <mergeCell ref="E18:H18"/>
    <mergeCell ref="E27:H27"/>
    <mergeCell ref="E48:H48"/>
  </mergeCells>
  <pageMargins left="0.39370078740157483" right="0.39370078740157483" top="0.39370078740157483" bottom="0.39370078740157483" header="0" footer="0"/>
  <pageSetup paperSize="9" scale="58"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tabSelected="1" zoomScale="110" zoomScaleNormal="110" workbookViewId="0"/>
  </sheetViews>
  <sheetFormatPr defaultRowHeight="11.25"/>
  <cols>
    <col min="1" max="1" width="8.33203125" style="158" customWidth="1"/>
    <col min="2" max="2" width="1.6640625" style="158" customWidth="1"/>
    <col min="3" max="4" width="5" style="158" customWidth="1"/>
    <col min="5" max="5" width="11.6640625" style="158" customWidth="1"/>
    <col min="6" max="6" width="9.1640625" style="158" customWidth="1"/>
    <col min="7" max="7" width="5" style="158" customWidth="1"/>
    <col min="8" max="8" width="77.83203125" style="158" customWidth="1"/>
    <col min="9" max="10" width="20" style="158" customWidth="1"/>
    <col min="11" max="11" width="1.6640625" style="158" customWidth="1"/>
  </cols>
  <sheetData>
    <row r="1" spans="2:11" s="1" customFormat="1" ht="37.5" customHeight="1"/>
    <row r="2" spans="2:11" s="1" customFormat="1" ht="7.5" customHeight="1">
      <c r="B2" s="159"/>
      <c r="C2" s="160"/>
      <c r="D2" s="160"/>
      <c r="E2" s="160"/>
      <c r="F2" s="160"/>
      <c r="G2" s="160"/>
      <c r="H2" s="160"/>
      <c r="I2" s="160"/>
      <c r="J2" s="160"/>
      <c r="K2" s="161"/>
    </row>
    <row r="3" spans="2:11" s="13" customFormat="1" ht="45" customHeight="1">
      <c r="B3" s="162"/>
      <c r="C3" s="273" t="s">
        <v>612</v>
      </c>
      <c r="D3" s="273"/>
      <c r="E3" s="273"/>
      <c r="F3" s="273"/>
      <c r="G3" s="273"/>
      <c r="H3" s="273"/>
      <c r="I3" s="273"/>
      <c r="J3" s="273"/>
      <c r="K3" s="163"/>
    </row>
    <row r="4" spans="2:11" s="1" customFormat="1" ht="25.5" customHeight="1">
      <c r="B4" s="164"/>
      <c r="C4" s="275" t="s">
        <v>613</v>
      </c>
      <c r="D4" s="275"/>
      <c r="E4" s="275"/>
      <c r="F4" s="275"/>
      <c r="G4" s="275"/>
      <c r="H4" s="275"/>
      <c r="I4" s="275"/>
      <c r="J4" s="275"/>
      <c r="K4" s="165"/>
    </row>
    <row r="5" spans="2:11" s="1" customFormat="1" ht="5.25" customHeight="1">
      <c r="B5" s="164"/>
      <c r="C5" s="166"/>
      <c r="D5" s="166"/>
      <c r="E5" s="166"/>
      <c r="F5" s="166"/>
      <c r="G5" s="166"/>
      <c r="H5" s="166"/>
      <c r="I5" s="166"/>
      <c r="J5" s="166"/>
      <c r="K5" s="165"/>
    </row>
    <row r="6" spans="2:11" s="1" customFormat="1" ht="15" customHeight="1">
      <c r="B6" s="164"/>
      <c r="C6" s="274" t="s">
        <v>614</v>
      </c>
      <c r="D6" s="274"/>
      <c r="E6" s="274"/>
      <c r="F6" s="274"/>
      <c r="G6" s="274"/>
      <c r="H6" s="274"/>
      <c r="I6" s="274"/>
      <c r="J6" s="274"/>
      <c r="K6" s="165"/>
    </row>
    <row r="7" spans="2:11" s="1" customFormat="1" ht="15" customHeight="1">
      <c r="B7" s="168"/>
      <c r="C7" s="274" t="s">
        <v>615</v>
      </c>
      <c r="D7" s="274"/>
      <c r="E7" s="274"/>
      <c r="F7" s="274"/>
      <c r="G7" s="274"/>
      <c r="H7" s="274"/>
      <c r="I7" s="274"/>
      <c r="J7" s="274"/>
      <c r="K7" s="165"/>
    </row>
    <row r="8" spans="2:11" s="1" customFormat="1" ht="12.75" customHeight="1">
      <c r="B8" s="168"/>
      <c r="C8" s="167"/>
      <c r="D8" s="167"/>
      <c r="E8" s="167"/>
      <c r="F8" s="167"/>
      <c r="G8" s="167"/>
      <c r="H8" s="167"/>
      <c r="I8" s="167"/>
      <c r="J8" s="167"/>
      <c r="K8" s="165"/>
    </row>
    <row r="9" spans="2:11" s="1" customFormat="1" ht="15" customHeight="1">
      <c r="B9" s="168"/>
      <c r="C9" s="274" t="s">
        <v>616</v>
      </c>
      <c r="D9" s="274"/>
      <c r="E9" s="274"/>
      <c r="F9" s="274"/>
      <c r="G9" s="274"/>
      <c r="H9" s="274"/>
      <c r="I9" s="274"/>
      <c r="J9" s="274"/>
      <c r="K9" s="165"/>
    </row>
    <row r="10" spans="2:11" s="1" customFormat="1" ht="15" customHeight="1">
      <c r="B10" s="168"/>
      <c r="C10" s="167"/>
      <c r="D10" s="274" t="s">
        <v>617</v>
      </c>
      <c r="E10" s="274"/>
      <c r="F10" s="274"/>
      <c r="G10" s="274"/>
      <c r="H10" s="274"/>
      <c r="I10" s="274"/>
      <c r="J10" s="274"/>
      <c r="K10" s="165"/>
    </row>
    <row r="11" spans="2:11" s="1" customFormat="1" ht="15" customHeight="1">
      <c r="B11" s="168"/>
      <c r="C11" s="169"/>
      <c r="D11" s="274" t="s">
        <v>618</v>
      </c>
      <c r="E11" s="274"/>
      <c r="F11" s="274"/>
      <c r="G11" s="274"/>
      <c r="H11" s="274"/>
      <c r="I11" s="274"/>
      <c r="J11" s="274"/>
      <c r="K11" s="165"/>
    </row>
    <row r="12" spans="2:11" s="1" customFormat="1" ht="15" customHeight="1">
      <c r="B12" s="168"/>
      <c r="C12" s="169"/>
      <c r="D12" s="167"/>
      <c r="E12" s="167"/>
      <c r="F12" s="167"/>
      <c r="G12" s="167"/>
      <c r="H12" s="167"/>
      <c r="I12" s="167"/>
      <c r="J12" s="167"/>
      <c r="K12" s="165"/>
    </row>
    <row r="13" spans="2:11" s="1" customFormat="1" ht="15" customHeight="1">
      <c r="B13" s="168"/>
      <c r="C13" s="169"/>
      <c r="D13" s="170" t="s">
        <v>619</v>
      </c>
      <c r="E13" s="167"/>
      <c r="F13" s="167"/>
      <c r="G13" s="167"/>
      <c r="H13" s="167"/>
      <c r="I13" s="167"/>
      <c r="J13" s="167"/>
      <c r="K13" s="165"/>
    </row>
    <row r="14" spans="2:11" s="1" customFormat="1" ht="12.75" customHeight="1">
      <c r="B14" s="168"/>
      <c r="C14" s="169"/>
      <c r="D14" s="169"/>
      <c r="E14" s="169"/>
      <c r="F14" s="169"/>
      <c r="G14" s="169"/>
      <c r="H14" s="169"/>
      <c r="I14" s="169"/>
      <c r="J14" s="169"/>
      <c r="K14" s="165"/>
    </row>
    <row r="15" spans="2:11" s="1" customFormat="1" ht="15" customHeight="1">
      <c r="B15" s="168"/>
      <c r="C15" s="169"/>
      <c r="D15" s="274" t="s">
        <v>620</v>
      </c>
      <c r="E15" s="274"/>
      <c r="F15" s="274"/>
      <c r="G15" s="274"/>
      <c r="H15" s="274"/>
      <c r="I15" s="274"/>
      <c r="J15" s="274"/>
      <c r="K15" s="165"/>
    </row>
    <row r="16" spans="2:11" s="1" customFormat="1" ht="15" customHeight="1">
      <c r="B16" s="168"/>
      <c r="C16" s="169"/>
      <c r="D16" s="274" t="s">
        <v>621</v>
      </c>
      <c r="E16" s="274"/>
      <c r="F16" s="274"/>
      <c r="G16" s="274"/>
      <c r="H16" s="274"/>
      <c r="I16" s="274"/>
      <c r="J16" s="274"/>
      <c r="K16" s="165"/>
    </row>
    <row r="17" spans="2:11" s="1" customFormat="1" ht="15" customHeight="1">
      <c r="B17" s="168"/>
      <c r="C17" s="169"/>
      <c r="D17" s="274" t="s">
        <v>622</v>
      </c>
      <c r="E17" s="274"/>
      <c r="F17" s="274"/>
      <c r="G17" s="274"/>
      <c r="H17" s="274"/>
      <c r="I17" s="274"/>
      <c r="J17" s="274"/>
      <c r="K17" s="165"/>
    </row>
    <row r="18" spans="2:11" s="1" customFormat="1" ht="15" customHeight="1">
      <c r="B18" s="168"/>
      <c r="C18" s="169"/>
      <c r="D18" s="169"/>
      <c r="E18" s="171" t="s">
        <v>76</v>
      </c>
      <c r="F18" s="274" t="s">
        <v>623</v>
      </c>
      <c r="G18" s="274"/>
      <c r="H18" s="274"/>
      <c r="I18" s="274"/>
      <c r="J18" s="274"/>
      <c r="K18" s="165"/>
    </row>
    <row r="19" spans="2:11" s="1" customFormat="1" ht="15" customHeight="1">
      <c r="B19" s="168"/>
      <c r="C19" s="169"/>
      <c r="D19" s="169"/>
      <c r="E19" s="171" t="s">
        <v>624</v>
      </c>
      <c r="F19" s="274" t="s">
        <v>625</v>
      </c>
      <c r="G19" s="274"/>
      <c r="H19" s="274"/>
      <c r="I19" s="274"/>
      <c r="J19" s="274"/>
      <c r="K19" s="165"/>
    </row>
    <row r="20" spans="2:11" s="1" customFormat="1" ht="15" customHeight="1">
      <c r="B20" s="168"/>
      <c r="C20" s="169"/>
      <c r="D20" s="169"/>
      <c r="E20" s="171" t="s">
        <v>626</v>
      </c>
      <c r="F20" s="274" t="s">
        <v>627</v>
      </c>
      <c r="G20" s="274"/>
      <c r="H20" s="274"/>
      <c r="I20" s="274"/>
      <c r="J20" s="274"/>
      <c r="K20" s="165"/>
    </row>
    <row r="21" spans="2:11" s="1" customFormat="1" ht="15" customHeight="1">
      <c r="B21" s="168"/>
      <c r="C21" s="169"/>
      <c r="D21" s="169"/>
      <c r="E21" s="171" t="s">
        <v>628</v>
      </c>
      <c r="F21" s="274" t="s">
        <v>629</v>
      </c>
      <c r="G21" s="274"/>
      <c r="H21" s="274"/>
      <c r="I21" s="274"/>
      <c r="J21" s="274"/>
      <c r="K21" s="165"/>
    </row>
    <row r="22" spans="2:11" s="1" customFormat="1" ht="15" customHeight="1">
      <c r="B22" s="168"/>
      <c r="C22" s="169"/>
      <c r="D22" s="169"/>
      <c r="E22" s="171" t="s">
        <v>630</v>
      </c>
      <c r="F22" s="274" t="s">
        <v>631</v>
      </c>
      <c r="G22" s="274"/>
      <c r="H22" s="274"/>
      <c r="I22" s="274"/>
      <c r="J22" s="274"/>
      <c r="K22" s="165"/>
    </row>
    <row r="23" spans="2:11" s="1" customFormat="1" ht="15" customHeight="1">
      <c r="B23" s="168"/>
      <c r="C23" s="169"/>
      <c r="D23" s="169"/>
      <c r="E23" s="171" t="s">
        <v>632</v>
      </c>
      <c r="F23" s="274" t="s">
        <v>633</v>
      </c>
      <c r="G23" s="274"/>
      <c r="H23" s="274"/>
      <c r="I23" s="274"/>
      <c r="J23" s="274"/>
      <c r="K23" s="165"/>
    </row>
    <row r="24" spans="2:11" s="1" customFormat="1" ht="12.75" customHeight="1">
      <c r="B24" s="168"/>
      <c r="C24" s="169"/>
      <c r="D24" s="169"/>
      <c r="E24" s="169"/>
      <c r="F24" s="169"/>
      <c r="G24" s="169"/>
      <c r="H24" s="169"/>
      <c r="I24" s="169"/>
      <c r="J24" s="169"/>
      <c r="K24" s="165"/>
    </row>
    <row r="25" spans="2:11" s="1" customFormat="1" ht="15" customHeight="1">
      <c r="B25" s="168"/>
      <c r="C25" s="274" t="s">
        <v>634</v>
      </c>
      <c r="D25" s="274"/>
      <c r="E25" s="274"/>
      <c r="F25" s="274"/>
      <c r="G25" s="274"/>
      <c r="H25" s="274"/>
      <c r="I25" s="274"/>
      <c r="J25" s="274"/>
      <c r="K25" s="165"/>
    </row>
    <row r="26" spans="2:11" s="1" customFormat="1" ht="15" customHeight="1">
      <c r="B26" s="168"/>
      <c r="C26" s="274" t="s">
        <v>635</v>
      </c>
      <c r="D26" s="274"/>
      <c r="E26" s="274"/>
      <c r="F26" s="274"/>
      <c r="G26" s="274"/>
      <c r="H26" s="274"/>
      <c r="I26" s="274"/>
      <c r="J26" s="274"/>
      <c r="K26" s="165"/>
    </row>
    <row r="27" spans="2:11" s="1" customFormat="1" ht="15" customHeight="1">
      <c r="B27" s="168"/>
      <c r="C27" s="167"/>
      <c r="D27" s="274" t="s">
        <v>636</v>
      </c>
      <c r="E27" s="274"/>
      <c r="F27" s="274"/>
      <c r="G27" s="274"/>
      <c r="H27" s="274"/>
      <c r="I27" s="274"/>
      <c r="J27" s="274"/>
      <c r="K27" s="165"/>
    </row>
    <row r="28" spans="2:11" s="1" customFormat="1" ht="15" customHeight="1">
      <c r="B28" s="168"/>
      <c r="C28" s="169"/>
      <c r="D28" s="274" t="s">
        <v>637</v>
      </c>
      <c r="E28" s="274"/>
      <c r="F28" s="274"/>
      <c r="G28" s="274"/>
      <c r="H28" s="274"/>
      <c r="I28" s="274"/>
      <c r="J28" s="274"/>
      <c r="K28" s="165"/>
    </row>
    <row r="29" spans="2:11" s="1" customFormat="1" ht="12.75" customHeight="1">
      <c r="B29" s="168"/>
      <c r="C29" s="169"/>
      <c r="D29" s="169"/>
      <c r="E29" s="169"/>
      <c r="F29" s="169"/>
      <c r="G29" s="169"/>
      <c r="H29" s="169"/>
      <c r="I29" s="169"/>
      <c r="J29" s="169"/>
      <c r="K29" s="165"/>
    </row>
    <row r="30" spans="2:11" s="1" customFormat="1" ht="15" customHeight="1">
      <c r="B30" s="168"/>
      <c r="C30" s="169"/>
      <c r="D30" s="274" t="s">
        <v>638</v>
      </c>
      <c r="E30" s="274"/>
      <c r="F30" s="274"/>
      <c r="G30" s="274"/>
      <c r="H30" s="274"/>
      <c r="I30" s="274"/>
      <c r="J30" s="274"/>
      <c r="K30" s="165"/>
    </row>
    <row r="31" spans="2:11" s="1" customFormat="1" ht="15" customHeight="1">
      <c r="B31" s="168"/>
      <c r="C31" s="169"/>
      <c r="D31" s="274" t="s">
        <v>639</v>
      </c>
      <c r="E31" s="274"/>
      <c r="F31" s="274"/>
      <c r="G31" s="274"/>
      <c r="H31" s="274"/>
      <c r="I31" s="274"/>
      <c r="J31" s="274"/>
      <c r="K31" s="165"/>
    </row>
    <row r="32" spans="2:11" s="1" customFormat="1" ht="12.75" customHeight="1">
      <c r="B32" s="168"/>
      <c r="C32" s="169"/>
      <c r="D32" s="169"/>
      <c r="E32" s="169"/>
      <c r="F32" s="169"/>
      <c r="G32" s="169"/>
      <c r="H32" s="169"/>
      <c r="I32" s="169"/>
      <c r="J32" s="169"/>
      <c r="K32" s="165"/>
    </row>
    <row r="33" spans="2:11" s="1" customFormat="1" ht="15" customHeight="1">
      <c r="B33" s="168"/>
      <c r="C33" s="169"/>
      <c r="D33" s="274" t="s">
        <v>640</v>
      </c>
      <c r="E33" s="274"/>
      <c r="F33" s="274"/>
      <c r="G33" s="274"/>
      <c r="H33" s="274"/>
      <c r="I33" s="274"/>
      <c r="J33" s="274"/>
      <c r="K33" s="165"/>
    </row>
    <row r="34" spans="2:11" s="1" customFormat="1" ht="15" customHeight="1">
      <c r="B34" s="168"/>
      <c r="C34" s="169"/>
      <c r="D34" s="274" t="s">
        <v>641</v>
      </c>
      <c r="E34" s="274"/>
      <c r="F34" s="274"/>
      <c r="G34" s="274"/>
      <c r="H34" s="274"/>
      <c r="I34" s="274"/>
      <c r="J34" s="274"/>
      <c r="K34" s="165"/>
    </row>
    <row r="35" spans="2:11" s="1" customFormat="1" ht="15" customHeight="1">
      <c r="B35" s="168"/>
      <c r="C35" s="169"/>
      <c r="D35" s="274" t="s">
        <v>642</v>
      </c>
      <c r="E35" s="274"/>
      <c r="F35" s="274"/>
      <c r="G35" s="274"/>
      <c r="H35" s="274"/>
      <c r="I35" s="274"/>
      <c r="J35" s="274"/>
      <c r="K35" s="165"/>
    </row>
    <row r="36" spans="2:11" s="1" customFormat="1" ht="15" customHeight="1">
      <c r="B36" s="168"/>
      <c r="C36" s="169"/>
      <c r="D36" s="167"/>
      <c r="E36" s="170" t="s">
        <v>99</v>
      </c>
      <c r="F36" s="167"/>
      <c r="G36" s="274" t="s">
        <v>643</v>
      </c>
      <c r="H36" s="274"/>
      <c r="I36" s="274"/>
      <c r="J36" s="274"/>
      <c r="K36" s="165"/>
    </row>
    <row r="37" spans="2:11" s="1" customFormat="1" ht="30.75" customHeight="1">
      <c r="B37" s="168"/>
      <c r="C37" s="169"/>
      <c r="D37" s="167"/>
      <c r="E37" s="170" t="s">
        <v>644</v>
      </c>
      <c r="F37" s="167"/>
      <c r="G37" s="274" t="s">
        <v>645</v>
      </c>
      <c r="H37" s="274"/>
      <c r="I37" s="274"/>
      <c r="J37" s="274"/>
      <c r="K37" s="165"/>
    </row>
    <row r="38" spans="2:11" s="1" customFormat="1" ht="15" customHeight="1">
      <c r="B38" s="168"/>
      <c r="C38" s="169"/>
      <c r="D38" s="167"/>
      <c r="E38" s="170" t="s">
        <v>50</v>
      </c>
      <c r="F38" s="167"/>
      <c r="G38" s="274" t="s">
        <v>646</v>
      </c>
      <c r="H38" s="274"/>
      <c r="I38" s="274"/>
      <c r="J38" s="274"/>
      <c r="K38" s="165"/>
    </row>
    <row r="39" spans="2:11" s="1" customFormat="1" ht="15" customHeight="1">
      <c r="B39" s="168"/>
      <c r="C39" s="169"/>
      <c r="D39" s="167"/>
      <c r="E39" s="170" t="s">
        <v>51</v>
      </c>
      <c r="F39" s="167"/>
      <c r="G39" s="274" t="s">
        <v>647</v>
      </c>
      <c r="H39" s="274"/>
      <c r="I39" s="274"/>
      <c r="J39" s="274"/>
      <c r="K39" s="165"/>
    </row>
    <row r="40" spans="2:11" s="1" customFormat="1" ht="15" customHeight="1">
      <c r="B40" s="168"/>
      <c r="C40" s="169"/>
      <c r="D40" s="167"/>
      <c r="E40" s="170" t="s">
        <v>100</v>
      </c>
      <c r="F40" s="167"/>
      <c r="G40" s="274" t="s">
        <v>648</v>
      </c>
      <c r="H40" s="274"/>
      <c r="I40" s="274"/>
      <c r="J40" s="274"/>
      <c r="K40" s="165"/>
    </row>
    <row r="41" spans="2:11" s="1" customFormat="1" ht="15" customHeight="1">
      <c r="B41" s="168"/>
      <c r="C41" s="169"/>
      <c r="D41" s="167"/>
      <c r="E41" s="170" t="s">
        <v>101</v>
      </c>
      <c r="F41" s="167"/>
      <c r="G41" s="274" t="s">
        <v>649</v>
      </c>
      <c r="H41" s="274"/>
      <c r="I41" s="274"/>
      <c r="J41" s="274"/>
      <c r="K41" s="165"/>
    </row>
    <row r="42" spans="2:11" s="1" customFormat="1" ht="15" customHeight="1">
      <c r="B42" s="168"/>
      <c r="C42" s="169"/>
      <c r="D42" s="167"/>
      <c r="E42" s="170" t="s">
        <v>650</v>
      </c>
      <c r="F42" s="167"/>
      <c r="G42" s="274" t="s">
        <v>651</v>
      </c>
      <c r="H42" s="274"/>
      <c r="I42" s="274"/>
      <c r="J42" s="274"/>
      <c r="K42" s="165"/>
    </row>
    <row r="43" spans="2:11" s="1" customFormat="1" ht="15" customHeight="1">
      <c r="B43" s="168"/>
      <c r="C43" s="169"/>
      <c r="D43" s="167"/>
      <c r="E43" s="170"/>
      <c r="F43" s="167"/>
      <c r="G43" s="274" t="s">
        <v>652</v>
      </c>
      <c r="H43" s="274"/>
      <c r="I43" s="274"/>
      <c r="J43" s="274"/>
      <c r="K43" s="165"/>
    </row>
    <row r="44" spans="2:11" s="1" customFormat="1" ht="15" customHeight="1">
      <c r="B44" s="168"/>
      <c r="C44" s="169"/>
      <c r="D44" s="167"/>
      <c r="E44" s="170" t="s">
        <v>653</v>
      </c>
      <c r="F44" s="167"/>
      <c r="G44" s="274" t="s">
        <v>654</v>
      </c>
      <c r="H44" s="274"/>
      <c r="I44" s="274"/>
      <c r="J44" s="274"/>
      <c r="K44" s="165"/>
    </row>
    <row r="45" spans="2:11" s="1" customFormat="1" ht="15" customHeight="1">
      <c r="B45" s="168"/>
      <c r="C45" s="169"/>
      <c r="D45" s="167"/>
      <c r="E45" s="170" t="s">
        <v>103</v>
      </c>
      <c r="F45" s="167"/>
      <c r="G45" s="274" t="s">
        <v>655</v>
      </c>
      <c r="H45" s="274"/>
      <c r="I45" s="274"/>
      <c r="J45" s="274"/>
      <c r="K45" s="165"/>
    </row>
    <row r="46" spans="2:11" s="1" customFormat="1" ht="12.75" customHeight="1">
      <c r="B46" s="168"/>
      <c r="C46" s="169"/>
      <c r="D46" s="167"/>
      <c r="E46" s="167"/>
      <c r="F46" s="167"/>
      <c r="G46" s="167"/>
      <c r="H46" s="167"/>
      <c r="I46" s="167"/>
      <c r="J46" s="167"/>
      <c r="K46" s="165"/>
    </row>
    <row r="47" spans="2:11" s="1" customFormat="1" ht="15" customHeight="1">
      <c r="B47" s="168"/>
      <c r="C47" s="169"/>
      <c r="D47" s="274" t="s">
        <v>656</v>
      </c>
      <c r="E47" s="274"/>
      <c r="F47" s="274"/>
      <c r="G47" s="274"/>
      <c r="H47" s="274"/>
      <c r="I47" s="274"/>
      <c r="J47" s="274"/>
      <c r="K47" s="165"/>
    </row>
    <row r="48" spans="2:11" s="1" customFormat="1" ht="15" customHeight="1">
      <c r="B48" s="168"/>
      <c r="C48" s="169"/>
      <c r="D48" s="169"/>
      <c r="E48" s="274" t="s">
        <v>657</v>
      </c>
      <c r="F48" s="274"/>
      <c r="G48" s="274"/>
      <c r="H48" s="274"/>
      <c r="I48" s="274"/>
      <c r="J48" s="274"/>
      <c r="K48" s="165"/>
    </row>
    <row r="49" spans="2:11" s="1" customFormat="1" ht="15" customHeight="1">
      <c r="B49" s="168"/>
      <c r="C49" s="169"/>
      <c r="D49" s="169"/>
      <c r="E49" s="274" t="s">
        <v>658</v>
      </c>
      <c r="F49" s="274"/>
      <c r="G49" s="274"/>
      <c r="H49" s="274"/>
      <c r="I49" s="274"/>
      <c r="J49" s="274"/>
      <c r="K49" s="165"/>
    </row>
    <row r="50" spans="2:11" s="1" customFormat="1" ht="15" customHeight="1">
      <c r="B50" s="168"/>
      <c r="C50" s="169"/>
      <c r="D50" s="169"/>
      <c r="E50" s="274" t="s">
        <v>659</v>
      </c>
      <c r="F50" s="274"/>
      <c r="G50" s="274"/>
      <c r="H50" s="274"/>
      <c r="I50" s="274"/>
      <c r="J50" s="274"/>
      <c r="K50" s="165"/>
    </row>
    <row r="51" spans="2:11" s="1" customFormat="1" ht="15" customHeight="1">
      <c r="B51" s="168"/>
      <c r="C51" s="169"/>
      <c r="D51" s="274" t="s">
        <v>660</v>
      </c>
      <c r="E51" s="274"/>
      <c r="F51" s="274"/>
      <c r="G51" s="274"/>
      <c r="H51" s="274"/>
      <c r="I51" s="274"/>
      <c r="J51" s="274"/>
      <c r="K51" s="165"/>
    </row>
    <row r="52" spans="2:11" s="1" customFormat="1" ht="25.5" customHeight="1">
      <c r="B52" s="164"/>
      <c r="C52" s="275" t="s">
        <v>661</v>
      </c>
      <c r="D52" s="275"/>
      <c r="E52" s="275"/>
      <c r="F52" s="275"/>
      <c r="G52" s="275"/>
      <c r="H52" s="275"/>
      <c r="I52" s="275"/>
      <c r="J52" s="275"/>
      <c r="K52" s="165"/>
    </row>
    <row r="53" spans="2:11" s="1" customFormat="1" ht="5.25" customHeight="1">
      <c r="B53" s="164"/>
      <c r="C53" s="166"/>
      <c r="D53" s="166"/>
      <c r="E53" s="166"/>
      <c r="F53" s="166"/>
      <c r="G53" s="166"/>
      <c r="H53" s="166"/>
      <c r="I53" s="166"/>
      <c r="J53" s="166"/>
      <c r="K53" s="165"/>
    </row>
    <row r="54" spans="2:11" s="1" customFormat="1" ht="15" customHeight="1">
      <c r="B54" s="164"/>
      <c r="C54" s="274" t="s">
        <v>662</v>
      </c>
      <c r="D54" s="274"/>
      <c r="E54" s="274"/>
      <c r="F54" s="274"/>
      <c r="G54" s="274"/>
      <c r="H54" s="274"/>
      <c r="I54" s="274"/>
      <c r="J54" s="274"/>
      <c r="K54" s="165"/>
    </row>
    <row r="55" spans="2:11" s="1" customFormat="1" ht="15" customHeight="1">
      <c r="B55" s="164"/>
      <c r="C55" s="274" t="s">
        <v>663</v>
      </c>
      <c r="D55" s="274"/>
      <c r="E55" s="274"/>
      <c r="F55" s="274"/>
      <c r="G55" s="274"/>
      <c r="H55" s="274"/>
      <c r="I55" s="274"/>
      <c r="J55" s="274"/>
      <c r="K55" s="165"/>
    </row>
    <row r="56" spans="2:11" s="1" customFormat="1" ht="12.75" customHeight="1">
      <c r="B56" s="164"/>
      <c r="C56" s="167"/>
      <c r="D56" s="167"/>
      <c r="E56" s="167"/>
      <c r="F56" s="167"/>
      <c r="G56" s="167"/>
      <c r="H56" s="167"/>
      <c r="I56" s="167"/>
      <c r="J56" s="167"/>
      <c r="K56" s="165"/>
    </row>
    <row r="57" spans="2:11" s="1" customFormat="1" ht="15" customHeight="1">
      <c r="B57" s="164"/>
      <c r="C57" s="274" t="s">
        <v>664</v>
      </c>
      <c r="D57" s="274"/>
      <c r="E57" s="274"/>
      <c r="F57" s="274"/>
      <c r="G57" s="274"/>
      <c r="H57" s="274"/>
      <c r="I57" s="274"/>
      <c r="J57" s="274"/>
      <c r="K57" s="165"/>
    </row>
    <row r="58" spans="2:11" s="1" customFormat="1" ht="15" customHeight="1">
      <c r="B58" s="164"/>
      <c r="C58" s="169"/>
      <c r="D58" s="274" t="s">
        <v>665</v>
      </c>
      <c r="E58" s="274"/>
      <c r="F58" s="274"/>
      <c r="G58" s="274"/>
      <c r="H58" s="274"/>
      <c r="I58" s="274"/>
      <c r="J58" s="274"/>
      <c r="K58" s="165"/>
    </row>
    <row r="59" spans="2:11" s="1" customFormat="1" ht="15" customHeight="1">
      <c r="B59" s="164"/>
      <c r="C59" s="169"/>
      <c r="D59" s="274" t="s">
        <v>666</v>
      </c>
      <c r="E59" s="274"/>
      <c r="F59" s="274"/>
      <c r="G59" s="274"/>
      <c r="H59" s="274"/>
      <c r="I59" s="274"/>
      <c r="J59" s="274"/>
      <c r="K59" s="165"/>
    </row>
    <row r="60" spans="2:11" s="1" customFormat="1" ht="15" customHeight="1">
      <c r="B60" s="164"/>
      <c r="C60" s="169"/>
      <c r="D60" s="274" t="s">
        <v>667</v>
      </c>
      <c r="E60" s="274"/>
      <c r="F60" s="274"/>
      <c r="G60" s="274"/>
      <c r="H60" s="274"/>
      <c r="I60" s="274"/>
      <c r="J60" s="274"/>
      <c r="K60" s="165"/>
    </row>
    <row r="61" spans="2:11" s="1" customFormat="1" ht="15" customHeight="1">
      <c r="B61" s="164"/>
      <c r="C61" s="169"/>
      <c r="D61" s="274" t="s">
        <v>668</v>
      </c>
      <c r="E61" s="274"/>
      <c r="F61" s="274"/>
      <c r="G61" s="274"/>
      <c r="H61" s="274"/>
      <c r="I61" s="274"/>
      <c r="J61" s="274"/>
      <c r="K61" s="165"/>
    </row>
    <row r="62" spans="2:11" s="1" customFormat="1" ht="15" customHeight="1">
      <c r="B62" s="164"/>
      <c r="C62" s="169"/>
      <c r="D62" s="276" t="s">
        <v>669</v>
      </c>
      <c r="E62" s="276"/>
      <c r="F62" s="276"/>
      <c r="G62" s="276"/>
      <c r="H62" s="276"/>
      <c r="I62" s="276"/>
      <c r="J62" s="276"/>
      <c r="K62" s="165"/>
    </row>
    <row r="63" spans="2:11" s="1" customFormat="1" ht="15" customHeight="1">
      <c r="B63" s="164"/>
      <c r="C63" s="169"/>
      <c r="D63" s="274" t="s">
        <v>670</v>
      </c>
      <c r="E63" s="274"/>
      <c r="F63" s="274"/>
      <c r="G63" s="274"/>
      <c r="H63" s="274"/>
      <c r="I63" s="274"/>
      <c r="J63" s="274"/>
      <c r="K63" s="165"/>
    </row>
    <row r="64" spans="2:11" s="1" customFormat="1" ht="12.75" customHeight="1">
      <c r="B64" s="164"/>
      <c r="C64" s="169"/>
      <c r="D64" s="169"/>
      <c r="E64" s="172"/>
      <c r="F64" s="169"/>
      <c r="G64" s="169"/>
      <c r="H64" s="169"/>
      <c r="I64" s="169"/>
      <c r="J64" s="169"/>
      <c r="K64" s="165"/>
    </row>
    <row r="65" spans="2:11" s="1" customFormat="1" ht="15" customHeight="1">
      <c r="B65" s="164"/>
      <c r="C65" s="169"/>
      <c r="D65" s="274" t="s">
        <v>671</v>
      </c>
      <c r="E65" s="274"/>
      <c r="F65" s="274"/>
      <c r="G65" s="274"/>
      <c r="H65" s="274"/>
      <c r="I65" s="274"/>
      <c r="J65" s="274"/>
      <c r="K65" s="165"/>
    </row>
    <row r="66" spans="2:11" s="1" customFormat="1" ht="15" customHeight="1">
      <c r="B66" s="164"/>
      <c r="C66" s="169"/>
      <c r="D66" s="276" t="s">
        <v>672</v>
      </c>
      <c r="E66" s="276"/>
      <c r="F66" s="276"/>
      <c r="G66" s="276"/>
      <c r="H66" s="276"/>
      <c r="I66" s="276"/>
      <c r="J66" s="276"/>
      <c r="K66" s="165"/>
    </row>
    <row r="67" spans="2:11" s="1" customFormat="1" ht="15" customHeight="1">
      <c r="B67" s="164"/>
      <c r="C67" s="169"/>
      <c r="D67" s="274" t="s">
        <v>673</v>
      </c>
      <c r="E67" s="274"/>
      <c r="F67" s="274"/>
      <c r="G67" s="274"/>
      <c r="H67" s="274"/>
      <c r="I67" s="274"/>
      <c r="J67" s="274"/>
      <c r="K67" s="165"/>
    </row>
    <row r="68" spans="2:11" s="1" customFormat="1" ht="15" customHeight="1">
      <c r="B68" s="164"/>
      <c r="C68" s="169"/>
      <c r="D68" s="274" t="s">
        <v>674</v>
      </c>
      <c r="E68" s="274"/>
      <c r="F68" s="274"/>
      <c r="G68" s="274"/>
      <c r="H68" s="274"/>
      <c r="I68" s="274"/>
      <c r="J68" s="274"/>
      <c r="K68" s="165"/>
    </row>
    <row r="69" spans="2:11" s="1" customFormat="1" ht="15" customHeight="1">
      <c r="B69" s="164"/>
      <c r="C69" s="169"/>
      <c r="D69" s="274" t="s">
        <v>675</v>
      </c>
      <c r="E69" s="274"/>
      <c r="F69" s="274"/>
      <c r="G69" s="274"/>
      <c r="H69" s="274"/>
      <c r="I69" s="274"/>
      <c r="J69" s="274"/>
      <c r="K69" s="165"/>
    </row>
    <row r="70" spans="2:11" s="1" customFormat="1" ht="15" customHeight="1">
      <c r="B70" s="164"/>
      <c r="C70" s="169"/>
      <c r="D70" s="274" t="s">
        <v>676</v>
      </c>
      <c r="E70" s="274"/>
      <c r="F70" s="274"/>
      <c r="G70" s="274"/>
      <c r="H70" s="274"/>
      <c r="I70" s="274"/>
      <c r="J70" s="274"/>
      <c r="K70" s="165"/>
    </row>
    <row r="71" spans="2:11" s="1" customFormat="1" ht="12.75" customHeight="1">
      <c r="B71" s="173"/>
      <c r="C71" s="174"/>
      <c r="D71" s="174"/>
      <c r="E71" s="174"/>
      <c r="F71" s="174"/>
      <c r="G71" s="174"/>
      <c r="H71" s="174"/>
      <c r="I71" s="174"/>
      <c r="J71" s="174"/>
      <c r="K71" s="175"/>
    </row>
    <row r="72" spans="2:11" s="1" customFormat="1" ht="18.75" customHeight="1">
      <c r="B72" s="176"/>
      <c r="C72" s="176"/>
      <c r="D72" s="176"/>
      <c r="E72" s="176"/>
      <c r="F72" s="176"/>
      <c r="G72" s="176"/>
      <c r="H72" s="176"/>
      <c r="I72" s="176"/>
      <c r="J72" s="176"/>
      <c r="K72" s="177"/>
    </row>
    <row r="73" spans="2:11" s="1" customFormat="1" ht="18.75" customHeight="1">
      <c r="B73" s="177"/>
      <c r="C73" s="177"/>
      <c r="D73" s="177"/>
      <c r="E73" s="177"/>
      <c r="F73" s="177"/>
      <c r="G73" s="177"/>
      <c r="H73" s="177"/>
      <c r="I73" s="177"/>
      <c r="J73" s="177"/>
      <c r="K73" s="177"/>
    </row>
    <row r="74" spans="2:11" s="1" customFormat="1" ht="7.5" customHeight="1">
      <c r="B74" s="178"/>
      <c r="C74" s="179"/>
      <c r="D74" s="179"/>
      <c r="E74" s="179"/>
      <c r="F74" s="179"/>
      <c r="G74" s="179"/>
      <c r="H74" s="179"/>
      <c r="I74" s="179"/>
      <c r="J74" s="179"/>
      <c r="K74" s="180"/>
    </row>
    <row r="75" spans="2:11" s="1" customFormat="1" ht="45" customHeight="1">
      <c r="B75" s="181"/>
      <c r="C75" s="277" t="s">
        <v>677</v>
      </c>
      <c r="D75" s="277"/>
      <c r="E75" s="277"/>
      <c r="F75" s="277"/>
      <c r="G75" s="277"/>
      <c r="H75" s="277"/>
      <c r="I75" s="277"/>
      <c r="J75" s="277"/>
      <c r="K75" s="182"/>
    </row>
    <row r="76" spans="2:11" s="1" customFormat="1" ht="17.25" customHeight="1">
      <c r="B76" s="181"/>
      <c r="C76" s="183" t="s">
        <v>678</v>
      </c>
      <c r="D76" s="183"/>
      <c r="E76" s="183"/>
      <c r="F76" s="183" t="s">
        <v>679</v>
      </c>
      <c r="G76" s="184"/>
      <c r="H76" s="183" t="s">
        <v>51</v>
      </c>
      <c r="I76" s="183" t="s">
        <v>54</v>
      </c>
      <c r="J76" s="183" t="s">
        <v>680</v>
      </c>
      <c r="K76" s="182"/>
    </row>
    <row r="77" spans="2:11" s="1" customFormat="1" ht="17.25" customHeight="1">
      <c r="B77" s="181"/>
      <c r="C77" s="185" t="s">
        <v>681</v>
      </c>
      <c r="D77" s="185"/>
      <c r="E77" s="185"/>
      <c r="F77" s="186" t="s">
        <v>682</v>
      </c>
      <c r="G77" s="187"/>
      <c r="H77" s="185"/>
      <c r="I77" s="185"/>
      <c r="J77" s="185" t="s">
        <v>683</v>
      </c>
      <c r="K77" s="182"/>
    </row>
    <row r="78" spans="2:11" s="1" customFormat="1" ht="5.25" customHeight="1">
      <c r="B78" s="181"/>
      <c r="C78" s="188"/>
      <c r="D78" s="188"/>
      <c r="E78" s="188"/>
      <c r="F78" s="188"/>
      <c r="G78" s="189"/>
      <c r="H78" s="188"/>
      <c r="I78" s="188"/>
      <c r="J78" s="188"/>
      <c r="K78" s="182"/>
    </row>
    <row r="79" spans="2:11" s="1" customFormat="1" ht="15" customHeight="1">
      <c r="B79" s="181"/>
      <c r="C79" s="170" t="s">
        <v>50</v>
      </c>
      <c r="D79" s="188"/>
      <c r="E79" s="188"/>
      <c r="F79" s="190" t="s">
        <v>684</v>
      </c>
      <c r="G79" s="189"/>
      <c r="H79" s="170" t="s">
        <v>685</v>
      </c>
      <c r="I79" s="170" t="s">
        <v>686</v>
      </c>
      <c r="J79" s="170">
        <v>20</v>
      </c>
      <c r="K79" s="182"/>
    </row>
    <row r="80" spans="2:11" s="1" customFormat="1" ht="15" customHeight="1">
      <c r="B80" s="181"/>
      <c r="C80" s="170" t="s">
        <v>687</v>
      </c>
      <c r="D80" s="170"/>
      <c r="E80" s="170"/>
      <c r="F80" s="190" t="s">
        <v>684</v>
      </c>
      <c r="G80" s="189"/>
      <c r="H80" s="170" t="s">
        <v>688</v>
      </c>
      <c r="I80" s="170" t="s">
        <v>686</v>
      </c>
      <c r="J80" s="170">
        <v>120</v>
      </c>
      <c r="K80" s="182"/>
    </row>
    <row r="81" spans="2:11" s="1" customFormat="1" ht="15" customHeight="1">
      <c r="B81" s="191"/>
      <c r="C81" s="170" t="s">
        <v>689</v>
      </c>
      <c r="D81" s="170"/>
      <c r="E81" s="170"/>
      <c r="F81" s="190" t="s">
        <v>690</v>
      </c>
      <c r="G81" s="189"/>
      <c r="H81" s="170" t="s">
        <v>691</v>
      </c>
      <c r="I81" s="170" t="s">
        <v>686</v>
      </c>
      <c r="J81" s="170">
        <v>50</v>
      </c>
      <c r="K81" s="182"/>
    </row>
    <row r="82" spans="2:11" s="1" customFormat="1" ht="15" customHeight="1">
      <c r="B82" s="191"/>
      <c r="C82" s="170" t="s">
        <v>692</v>
      </c>
      <c r="D82" s="170"/>
      <c r="E82" s="170"/>
      <c r="F82" s="190" t="s">
        <v>684</v>
      </c>
      <c r="G82" s="189"/>
      <c r="H82" s="170" t="s">
        <v>693</v>
      </c>
      <c r="I82" s="170" t="s">
        <v>694</v>
      </c>
      <c r="J82" s="170"/>
      <c r="K82" s="182"/>
    </row>
    <row r="83" spans="2:11" s="1" customFormat="1" ht="15" customHeight="1">
      <c r="B83" s="191"/>
      <c r="C83" s="192" t="s">
        <v>695</v>
      </c>
      <c r="D83" s="192"/>
      <c r="E83" s="192"/>
      <c r="F83" s="193" t="s">
        <v>690</v>
      </c>
      <c r="G83" s="192"/>
      <c r="H83" s="192" t="s">
        <v>696</v>
      </c>
      <c r="I83" s="192" t="s">
        <v>686</v>
      </c>
      <c r="J83" s="192">
        <v>15</v>
      </c>
      <c r="K83" s="182"/>
    </row>
    <row r="84" spans="2:11" s="1" customFormat="1" ht="15" customHeight="1">
      <c r="B84" s="191"/>
      <c r="C84" s="192" t="s">
        <v>697</v>
      </c>
      <c r="D84" s="192"/>
      <c r="E84" s="192"/>
      <c r="F84" s="193" t="s">
        <v>690</v>
      </c>
      <c r="G84" s="192"/>
      <c r="H84" s="192" t="s">
        <v>698</v>
      </c>
      <c r="I84" s="192" t="s">
        <v>686</v>
      </c>
      <c r="J84" s="192">
        <v>15</v>
      </c>
      <c r="K84" s="182"/>
    </row>
    <row r="85" spans="2:11" s="1" customFormat="1" ht="15" customHeight="1">
      <c r="B85" s="191"/>
      <c r="C85" s="192" t="s">
        <v>699</v>
      </c>
      <c r="D85" s="192"/>
      <c r="E85" s="192"/>
      <c r="F85" s="193" t="s">
        <v>690</v>
      </c>
      <c r="G85" s="192"/>
      <c r="H85" s="192" t="s">
        <v>700</v>
      </c>
      <c r="I85" s="192" t="s">
        <v>686</v>
      </c>
      <c r="J85" s="192">
        <v>20</v>
      </c>
      <c r="K85" s="182"/>
    </row>
    <row r="86" spans="2:11" s="1" customFormat="1" ht="15" customHeight="1">
      <c r="B86" s="191"/>
      <c r="C86" s="192" t="s">
        <v>701</v>
      </c>
      <c r="D86" s="192"/>
      <c r="E86" s="192"/>
      <c r="F86" s="193" t="s">
        <v>690</v>
      </c>
      <c r="G86" s="192"/>
      <c r="H86" s="192" t="s">
        <v>702</v>
      </c>
      <c r="I86" s="192" t="s">
        <v>686</v>
      </c>
      <c r="J86" s="192">
        <v>20</v>
      </c>
      <c r="K86" s="182"/>
    </row>
    <row r="87" spans="2:11" s="1" customFormat="1" ht="15" customHeight="1">
      <c r="B87" s="191"/>
      <c r="C87" s="170" t="s">
        <v>703</v>
      </c>
      <c r="D87" s="170"/>
      <c r="E87" s="170"/>
      <c r="F87" s="190" t="s">
        <v>690</v>
      </c>
      <c r="G87" s="189"/>
      <c r="H87" s="170" t="s">
        <v>704</v>
      </c>
      <c r="I87" s="170" t="s">
        <v>686</v>
      </c>
      <c r="J87" s="170">
        <v>50</v>
      </c>
      <c r="K87" s="182"/>
    </row>
    <row r="88" spans="2:11" s="1" customFormat="1" ht="15" customHeight="1">
      <c r="B88" s="191"/>
      <c r="C88" s="170" t="s">
        <v>705</v>
      </c>
      <c r="D88" s="170"/>
      <c r="E88" s="170"/>
      <c r="F88" s="190" t="s">
        <v>690</v>
      </c>
      <c r="G88" s="189"/>
      <c r="H88" s="170" t="s">
        <v>706</v>
      </c>
      <c r="I88" s="170" t="s">
        <v>686</v>
      </c>
      <c r="J88" s="170">
        <v>20</v>
      </c>
      <c r="K88" s="182"/>
    </row>
    <row r="89" spans="2:11" s="1" customFormat="1" ht="15" customHeight="1">
      <c r="B89" s="191"/>
      <c r="C89" s="170" t="s">
        <v>707</v>
      </c>
      <c r="D89" s="170"/>
      <c r="E89" s="170"/>
      <c r="F89" s="190" t="s">
        <v>690</v>
      </c>
      <c r="G89" s="189"/>
      <c r="H89" s="170" t="s">
        <v>708</v>
      </c>
      <c r="I89" s="170" t="s">
        <v>686</v>
      </c>
      <c r="J89" s="170">
        <v>20</v>
      </c>
      <c r="K89" s="182"/>
    </row>
    <row r="90" spans="2:11" s="1" customFormat="1" ht="15" customHeight="1">
      <c r="B90" s="191"/>
      <c r="C90" s="170" t="s">
        <v>709</v>
      </c>
      <c r="D90" s="170"/>
      <c r="E90" s="170"/>
      <c r="F90" s="190" t="s">
        <v>690</v>
      </c>
      <c r="G90" s="189"/>
      <c r="H90" s="170" t="s">
        <v>710</v>
      </c>
      <c r="I90" s="170" t="s">
        <v>686</v>
      </c>
      <c r="J90" s="170">
        <v>50</v>
      </c>
      <c r="K90" s="182"/>
    </row>
    <row r="91" spans="2:11" s="1" customFormat="1" ht="15" customHeight="1">
      <c r="B91" s="191"/>
      <c r="C91" s="170" t="s">
        <v>711</v>
      </c>
      <c r="D91" s="170"/>
      <c r="E91" s="170"/>
      <c r="F91" s="190" t="s">
        <v>690</v>
      </c>
      <c r="G91" s="189"/>
      <c r="H91" s="170" t="s">
        <v>711</v>
      </c>
      <c r="I91" s="170" t="s">
        <v>686</v>
      </c>
      <c r="J91" s="170">
        <v>50</v>
      </c>
      <c r="K91" s="182"/>
    </row>
    <row r="92" spans="2:11" s="1" customFormat="1" ht="15" customHeight="1">
      <c r="B92" s="191"/>
      <c r="C92" s="170" t="s">
        <v>712</v>
      </c>
      <c r="D92" s="170"/>
      <c r="E92" s="170"/>
      <c r="F92" s="190" t="s">
        <v>690</v>
      </c>
      <c r="G92" s="189"/>
      <c r="H92" s="170" t="s">
        <v>713</v>
      </c>
      <c r="I92" s="170" t="s">
        <v>686</v>
      </c>
      <c r="J92" s="170">
        <v>255</v>
      </c>
      <c r="K92" s="182"/>
    </row>
    <row r="93" spans="2:11" s="1" customFormat="1" ht="15" customHeight="1">
      <c r="B93" s="191"/>
      <c r="C93" s="170" t="s">
        <v>714</v>
      </c>
      <c r="D93" s="170"/>
      <c r="E93" s="170"/>
      <c r="F93" s="190" t="s">
        <v>684</v>
      </c>
      <c r="G93" s="189"/>
      <c r="H93" s="170" t="s">
        <v>715</v>
      </c>
      <c r="I93" s="170" t="s">
        <v>716</v>
      </c>
      <c r="J93" s="170"/>
      <c r="K93" s="182"/>
    </row>
    <row r="94" spans="2:11" s="1" customFormat="1" ht="15" customHeight="1">
      <c r="B94" s="191"/>
      <c r="C94" s="170" t="s">
        <v>717</v>
      </c>
      <c r="D94" s="170"/>
      <c r="E94" s="170"/>
      <c r="F94" s="190" t="s">
        <v>684</v>
      </c>
      <c r="G94" s="189"/>
      <c r="H94" s="170" t="s">
        <v>718</v>
      </c>
      <c r="I94" s="170" t="s">
        <v>719</v>
      </c>
      <c r="J94" s="170"/>
      <c r="K94" s="182"/>
    </row>
    <row r="95" spans="2:11" s="1" customFormat="1" ht="15" customHeight="1">
      <c r="B95" s="191"/>
      <c r="C95" s="170" t="s">
        <v>720</v>
      </c>
      <c r="D95" s="170"/>
      <c r="E95" s="170"/>
      <c r="F95" s="190" t="s">
        <v>684</v>
      </c>
      <c r="G95" s="189"/>
      <c r="H95" s="170" t="s">
        <v>720</v>
      </c>
      <c r="I95" s="170" t="s">
        <v>719</v>
      </c>
      <c r="J95" s="170"/>
      <c r="K95" s="182"/>
    </row>
    <row r="96" spans="2:11" s="1" customFormat="1" ht="15" customHeight="1">
      <c r="B96" s="191"/>
      <c r="C96" s="170" t="s">
        <v>35</v>
      </c>
      <c r="D96" s="170"/>
      <c r="E96" s="170"/>
      <c r="F96" s="190" t="s">
        <v>684</v>
      </c>
      <c r="G96" s="189"/>
      <c r="H96" s="170" t="s">
        <v>721</v>
      </c>
      <c r="I96" s="170" t="s">
        <v>719</v>
      </c>
      <c r="J96" s="170"/>
      <c r="K96" s="182"/>
    </row>
    <row r="97" spans="2:11" s="1" customFormat="1" ht="15" customHeight="1">
      <c r="B97" s="191"/>
      <c r="C97" s="170" t="s">
        <v>45</v>
      </c>
      <c r="D97" s="170"/>
      <c r="E97" s="170"/>
      <c r="F97" s="190" t="s">
        <v>684</v>
      </c>
      <c r="G97" s="189"/>
      <c r="H97" s="170" t="s">
        <v>722</v>
      </c>
      <c r="I97" s="170" t="s">
        <v>719</v>
      </c>
      <c r="J97" s="170"/>
      <c r="K97" s="182"/>
    </row>
    <row r="98" spans="2:11" s="1" customFormat="1" ht="15" customHeight="1">
      <c r="B98" s="194"/>
      <c r="C98" s="195"/>
      <c r="D98" s="195"/>
      <c r="E98" s="195"/>
      <c r="F98" s="195"/>
      <c r="G98" s="195"/>
      <c r="H98" s="195"/>
      <c r="I98" s="195"/>
      <c r="J98" s="195"/>
      <c r="K98" s="196"/>
    </row>
    <row r="99" spans="2:11" s="1" customFormat="1" ht="18.75" customHeight="1">
      <c r="B99" s="197"/>
      <c r="C99" s="198"/>
      <c r="D99" s="198"/>
      <c r="E99" s="198"/>
      <c r="F99" s="198"/>
      <c r="G99" s="198"/>
      <c r="H99" s="198"/>
      <c r="I99" s="198"/>
      <c r="J99" s="198"/>
      <c r="K99" s="197"/>
    </row>
    <row r="100" spans="2:11" s="1" customFormat="1" ht="18.75" customHeight="1">
      <c r="B100" s="177"/>
      <c r="C100" s="177"/>
      <c r="D100" s="177"/>
      <c r="E100" s="177"/>
      <c r="F100" s="177"/>
      <c r="G100" s="177"/>
      <c r="H100" s="177"/>
      <c r="I100" s="177"/>
      <c r="J100" s="177"/>
      <c r="K100" s="177"/>
    </row>
    <row r="101" spans="2:11" s="1" customFormat="1" ht="7.5" customHeight="1">
      <c r="B101" s="178"/>
      <c r="C101" s="179"/>
      <c r="D101" s="179"/>
      <c r="E101" s="179"/>
      <c r="F101" s="179"/>
      <c r="G101" s="179"/>
      <c r="H101" s="179"/>
      <c r="I101" s="179"/>
      <c r="J101" s="179"/>
      <c r="K101" s="180"/>
    </row>
    <row r="102" spans="2:11" s="1" customFormat="1" ht="45" customHeight="1">
      <c r="B102" s="181"/>
      <c r="C102" s="277" t="s">
        <v>723</v>
      </c>
      <c r="D102" s="277"/>
      <c r="E102" s="277"/>
      <c r="F102" s="277"/>
      <c r="G102" s="277"/>
      <c r="H102" s="277"/>
      <c r="I102" s="277"/>
      <c r="J102" s="277"/>
      <c r="K102" s="182"/>
    </row>
    <row r="103" spans="2:11" s="1" customFormat="1" ht="17.25" customHeight="1">
      <c r="B103" s="181"/>
      <c r="C103" s="183" t="s">
        <v>678</v>
      </c>
      <c r="D103" s="183"/>
      <c r="E103" s="183"/>
      <c r="F103" s="183" t="s">
        <v>679</v>
      </c>
      <c r="G103" s="184"/>
      <c r="H103" s="183" t="s">
        <v>51</v>
      </c>
      <c r="I103" s="183" t="s">
        <v>54</v>
      </c>
      <c r="J103" s="183" t="s">
        <v>680</v>
      </c>
      <c r="K103" s="182"/>
    </row>
    <row r="104" spans="2:11" s="1" customFormat="1" ht="17.25" customHeight="1">
      <c r="B104" s="181"/>
      <c r="C104" s="185" t="s">
        <v>681</v>
      </c>
      <c r="D104" s="185"/>
      <c r="E104" s="185"/>
      <c r="F104" s="186" t="s">
        <v>682</v>
      </c>
      <c r="G104" s="187"/>
      <c r="H104" s="185"/>
      <c r="I104" s="185"/>
      <c r="J104" s="185" t="s">
        <v>683</v>
      </c>
      <c r="K104" s="182"/>
    </row>
    <row r="105" spans="2:11" s="1" customFormat="1" ht="5.25" customHeight="1">
      <c r="B105" s="181"/>
      <c r="C105" s="183"/>
      <c r="D105" s="183"/>
      <c r="E105" s="183"/>
      <c r="F105" s="183"/>
      <c r="G105" s="199"/>
      <c r="H105" s="183"/>
      <c r="I105" s="183"/>
      <c r="J105" s="183"/>
      <c r="K105" s="182"/>
    </row>
    <row r="106" spans="2:11" s="1" customFormat="1" ht="15" customHeight="1">
      <c r="B106" s="181"/>
      <c r="C106" s="170" t="s">
        <v>50</v>
      </c>
      <c r="D106" s="188"/>
      <c r="E106" s="188"/>
      <c r="F106" s="190" t="s">
        <v>684</v>
      </c>
      <c r="G106" s="199"/>
      <c r="H106" s="170" t="s">
        <v>724</v>
      </c>
      <c r="I106" s="170" t="s">
        <v>686</v>
      </c>
      <c r="J106" s="170">
        <v>20</v>
      </c>
      <c r="K106" s="182"/>
    </row>
    <row r="107" spans="2:11" s="1" customFormat="1" ht="15" customHeight="1">
      <c r="B107" s="181"/>
      <c r="C107" s="170" t="s">
        <v>687</v>
      </c>
      <c r="D107" s="170"/>
      <c r="E107" s="170"/>
      <c r="F107" s="190" t="s">
        <v>684</v>
      </c>
      <c r="G107" s="170"/>
      <c r="H107" s="170" t="s">
        <v>724</v>
      </c>
      <c r="I107" s="170" t="s">
        <v>686</v>
      </c>
      <c r="J107" s="170">
        <v>120</v>
      </c>
      <c r="K107" s="182"/>
    </row>
    <row r="108" spans="2:11" s="1" customFormat="1" ht="15" customHeight="1">
      <c r="B108" s="191"/>
      <c r="C108" s="170" t="s">
        <v>689</v>
      </c>
      <c r="D108" s="170"/>
      <c r="E108" s="170"/>
      <c r="F108" s="190" t="s">
        <v>690</v>
      </c>
      <c r="G108" s="170"/>
      <c r="H108" s="170" t="s">
        <v>724</v>
      </c>
      <c r="I108" s="170" t="s">
        <v>686</v>
      </c>
      <c r="J108" s="170">
        <v>50</v>
      </c>
      <c r="K108" s="182"/>
    </row>
    <row r="109" spans="2:11" s="1" customFormat="1" ht="15" customHeight="1">
      <c r="B109" s="191"/>
      <c r="C109" s="170" t="s">
        <v>692</v>
      </c>
      <c r="D109" s="170"/>
      <c r="E109" s="170"/>
      <c r="F109" s="190" t="s">
        <v>684</v>
      </c>
      <c r="G109" s="170"/>
      <c r="H109" s="170" t="s">
        <v>724</v>
      </c>
      <c r="I109" s="170" t="s">
        <v>694</v>
      </c>
      <c r="J109" s="170"/>
      <c r="K109" s="182"/>
    </row>
    <row r="110" spans="2:11" s="1" customFormat="1" ht="15" customHeight="1">
      <c r="B110" s="191"/>
      <c r="C110" s="170" t="s">
        <v>703</v>
      </c>
      <c r="D110" s="170"/>
      <c r="E110" s="170"/>
      <c r="F110" s="190" t="s">
        <v>690</v>
      </c>
      <c r="G110" s="170"/>
      <c r="H110" s="170" t="s">
        <v>724</v>
      </c>
      <c r="I110" s="170" t="s">
        <v>686</v>
      </c>
      <c r="J110" s="170">
        <v>50</v>
      </c>
      <c r="K110" s="182"/>
    </row>
    <row r="111" spans="2:11" s="1" customFormat="1" ht="15" customHeight="1">
      <c r="B111" s="191"/>
      <c r="C111" s="170" t="s">
        <v>711</v>
      </c>
      <c r="D111" s="170"/>
      <c r="E111" s="170"/>
      <c r="F111" s="190" t="s">
        <v>690</v>
      </c>
      <c r="G111" s="170"/>
      <c r="H111" s="170" t="s">
        <v>724</v>
      </c>
      <c r="I111" s="170" t="s">
        <v>686</v>
      </c>
      <c r="J111" s="170">
        <v>50</v>
      </c>
      <c r="K111" s="182"/>
    </row>
    <row r="112" spans="2:11" s="1" customFormat="1" ht="15" customHeight="1">
      <c r="B112" s="191"/>
      <c r="C112" s="170" t="s">
        <v>709</v>
      </c>
      <c r="D112" s="170"/>
      <c r="E112" s="170"/>
      <c r="F112" s="190" t="s">
        <v>690</v>
      </c>
      <c r="G112" s="170"/>
      <c r="H112" s="170" t="s">
        <v>724</v>
      </c>
      <c r="I112" s="170" t="s">
        <v>686</v>
      </c>
      <c r="J112" s="170">
        <v>50</v>
      </c>
      <c r="K112" s="182"/>
    </row>
    <row r="113" spans="2:11" s="1" customFormat="1" ht="15" customHeight="1">
      <c r="B113" s="191"/>
      <c r="C113" s="170" t="s">
        <v>50</v>
      </c>
      <c r="D113" s="170"/>
      <c r="E113" s="170"/>
      <c r="F113" s="190" t="s">
        <v>684</v>
      </c>
      <c r="G113" s="170"/>
      <c r="H113" s="170" t="s">
        <v>725</v>
      </c>
      <c r="I113" s="170" t="s">
        <v>686</v>
      </c>
      <c r="J113" s="170">
        <v>20</v>
      </c>
      <c r="K113" s="182"/>
    </row>
    <row r="114" spans="2:11" s="1" customFormat="1" ht="15" customHeight="1">
      <c r="B114" s="191"/>
      <c r="C114" s="170" t="s">
        <v>726</v>
      </c>
      <c r="D114" s="170"/>
      <c r="E114" s="170"/>
      <c r="F114" s="190" t="s">
        <v>684</v>
      </c>
      <c r="G114" s="170"/>
      <c r="H114" s="170" t="s">
        <v>727</v>
      </c>
      <c r="I114" s="170" t="s">
        <v>686</v>
      </c>
      <c r="J114" s="170">
        <v>120</v>
      </c>
      <c r="K114" s="182"/>
    </row>
    <row r="115" spans="2:11" s="1" customFormat="1" ht="15" customHeight="1">
      <c r="B115" s="191"/>
      <c r="C115" s="170" t="s">
        <v>35</v>
      </c>
      <c r="D115" s="170"/>
      <c r="E115" s="170"/>
      <c r="F115" s="190" t="s">
        <v>684</v>
      </c>
      <c r="G115" s="170"/>
      <c r="H115" s="170" t="s">
        <v>728</v>
      </c>
      <c r="I115" s="170" t="s">
        <v>719</v>
      </c>
      <c r="J115" s="170"/>
      <c r="K115" s="182"/>
    </row>
    <row r="116" spans="2:11" s="1" customFormat="1" ht="15" customHeight="1">
      <c r="B116" s="191"/>
      <c r="C116" s="170" t="s">
        <v>45</v>
      </c>
      <c r="D116" s="170"/>
      <c r="E116" s="170"/>
      <c r="F116" s="190" t="s">
        <v>684</v>
      </c>
      <c r="G116" s="170"/>
      <c r="H116" s="170" t="s">
        <v>729</v>
      </c>
      <c r="I116" s="170" t="s">
        <v>719</v>
      </c>
      <c r="J116" s="170"/>
      <c r="K116" s="182"/>
    </row>
    <row r="117" spans="2:11" s="1" customFormat="1" ht="15" customHeight="1">
      <c r="B117" s="191"/>
      <c r="C117" s="170" t="s">
        <v>54</v>
      </c>
      <c r="D117" s="170"/>
      <c r="E117" s="170"/>
      <c r="F117" s="190" t="s">
        <v>684</v>
      </c>
      <c r="G117" s="170"/>
      <c r="H117" s="170" t="s">
        <v>730</v>
      </c>
      <c r="I117" s="170" t="s">
        <v>731</v>
      </c>
      <c r="J117" s="170"/>
      <c r="K117" s="182"/>
    </row>
    <row r="118" spans="2:11" s="1" customFormat="1" ht="15" customHeight="1">
      <c r="B118" s="194"/>
      <c r="C118" s="200"/>
      <c r="D118" s="200"/>
      <c r="E118" s="200"/>
      <c r="F118" s="200"/>
      <c r="G118" s="200"/>
      <c r="H118" s="200"/>
      <c r="I118" s="200"/>
      <c r="J118" s="200"/>
      <c r="K118" s="196"/>
    </row>
    <row r="119" spans="2:11" s="1" customFormat="1" ht="18.75" customHeight="1">
      <c r="B119" s="201"/>
      <c r="C119" s="167"/>
      <c r="D119" s="167"/>
      <c r="E119" s="167"/>
      <c r="F119" s="202"/>
      <c r="G119" s="167"/>
      <c r="H119" s="167"/>
      <c r="I119" s="167"/>
      <c r="J119" s="167"/>
      <c r="K119" s="201"/>
    </row>
    <row r="120" spans="2:11" s="1" customFormat="1" ht="18.75" customHeight="1">
      <c r="B120" s="177"/>
      <c r="C120" s="177"/>
      <c r="D120" s="177"/>
      <c r="E120" s="177"/>
      <c r="F120" s="177"/>
      <c r="G120" s="177"/>
      <c r="H120" s="177"/>
      <c r="I120" s="177"/>
      <c r="J120" s="177"/>
      <c r="K120" s="177"/>
    </row>
    <row r="121" spans="2:11" s="1" customFormat="1" ht="7.5" customHeight="1">
      <c r="B121" s="203"/>
      <c r="C121" s="204"/>
      <c r="D121" s="204"/>
      <c r="E121" s="204"/>
      <c r="F121" s="204"/>
      <c r="G121" s="204"/>
      <c r="H121" s="204"/>
      <c r="I121" s="204"/>
      <c r="J121" s="204"/>
      <c r="K121" s="205"/>
    </row>
    <row r="122" spans="2:11" s="1" customFormat="1" ht="45" customHeight="1">
      <c r="B122" s="206"/>
      <c r="C122" s="273" t="s">
        <v>732</v>
      </c>
      <c r="D122" s="273"/>
      <c r="E122" s="273"/>
      <c r="F122" s="273"/>
      <c r="G122" s="273"/>
      <c r="H122" s="273"/>
      <c r="I122" s="273"/>
      <c r="J122" s="273"/>
      <c r="K122" s="207"/>
    </row>
    <row r="123" spans="2:11" s="1" customFormat="1" ht="17.25" customHeight="1">
      <c r="B123" s="208"/>
      <c r="C123" s="183" t="s">
        <v>678</v>
      </c>
      <c r="D123" s="183"/>
      <c r="E123" s="183"/>
      <c r="F123" s="183" t="s">
        <v>679</v>
      </c>
      <c r="G123" s="184"/>
      <c r="H123" s="183" t="s">
        <v>51</v>
      </c>
      <c r="I123" s="183" t="s">
        <v>54</v>
      </c>
      <c r="J123" s="183" t="s">
        <v>680</v>
      </c>
      <c r="K123" s="209"/>
    </row>
    <row r="124" spans="2:11" s="1" customFormat="1" ht="17.25" customHeight="1">
      <c r="B124" s="208"/>
      <c r="C124" s="185" t="s">
        <v>681</v>
      </c>
      <c r="D124" s="185"/>
      <c r="E124" s="185"/>
      <c r="F124" s="186" t="s">
        <v>682</v>
      </c>
      <c r="G124" s="187"/>
      <c r="H124" s="185"/>
      <c r="I124" s="185"/>
      <c r="J124" s="185" t="s">
        <v>683</v>
      </c>
      <c r="K124" s="209"/>
    </row>
    <row r="125" spans="2:11" s="1" customFormat="1" ht="5.25" customHeight="1">
      <c r="B125" s="210"/>
      <c r="C125" s="188"/>
      <c r="D125" s="188"/>
      <c r="E125" s="188"/>
      <c r="F125" s="188"/>
      <c r="G125" s="170"/>
      <c r="H125" s="188"/>
      <c r="I125" s="188"/>
      <c r="J125" s="188"/>
      <c r="K125" s="211"/>
    </row>
    <row r="126" spans="2:11" s="1" customFormat="1" ht="15" customHeight="1">
      <c r="B126" s="210"/>
      <c r="C126" s="170" t="s">
        <v>687</v>
      </c>
      <c r="D126" s="188"/>
      <c r="E126" s="188"/>
      <c r="F126" s="190" t="s">
        <v>684</v>
      </c>
      <c r="G126" s="170"/>
      <c r="H126" s="170" t="s">
        <v>724</v>
      </c>
      <c r="I126" s="170" t="s">
        <v>686</v>
      </c>
      <c r="J126" s="170">
        <v>120</v>
      </c>
      <c r="K126" s="212"/>
    </row>
    <row r="127" spans="2:11" s="1" customFormat="1" ht="15" customHeight="1">
      <c r="B127" s="210"/>
      <c r="C127" s="170" t="s">
        <v>733</v>
      </c>
      <c r="D127" s="170"/>
      <c r="E127" s="170"/>
      <c r="F127" s="190" t="s">
        <v>684</v>
      </c>
      <c r="G127" s="170"/>
      <c r="H127" s="170" t="s">
        <v>734</v>
      </c>
      <c r="I127" s="170" t="s">
        <v>686</v>
      </c>
      <c r="J127" s="170" t="s">
        <v>735</v>
      </c>
      <c r="K127" s="212"/>
    </row>
    <row r="128" spans="2:11" s="1" customFormat="1" ht="15" customHeight="1">
      <c r="B128" s="210"/>
      <c r="C128" s="170" t="s">
        <v>632</v>
      </c>
      <c r="D128" s="170"/>
      <c r="E128" s="170"/>
      <c r="F128" s="190" t="s">
        <v>684</v>
      </c>
      <c r="G128" s="170"/>
      <c r="H128" s="170" t="s">
        <v>736</v>
      </c>
      <c r="I128" s="170" t="s">
        <v>686</v>
      </c>
      <c r="J128" s="170" t="s">
        <v>735</v>
      </c>
      <c r="K128" s="212"/>
    </row>
    <row r="129" spans="2:11" s="1" customFormat="1" ht="15" customHeight="1">
      <c r="B129" s="210"/>
      <c r="C129" s="170" t="s">
        <v>695</v>
      </c>
      <c r="D129" s="170"/>
      <c r="E129" s="170"/>
      <c r="F129" s="190" t="s">
        <v>690</v>
      </c>
      <c r="G129" s="170"/>
      <c r="H129" s="170" t="s">
        <v>696</v>
      </c>
      <c r="I129" s="170" t="s">
        <v>686</v>
      </c>
      <c r="J129" s="170">
        <v>15</v>
      </c>
      <c r="K129" s="212"/>
    </row>
    <row r="130" spans="2:11" s="1" customFormat="1" ht="15" customHeight="1">
      <c r="B130" s="210"/>
      <c r="C130" s="192" t="s">
        <v>697</v>
      </c>
      <c r="D130" s="192"/>
      <c r="E130" s="192"/>
      <c r="F130" s="193" t="s">
        <v>690</v>
      </c>
      <c r="G130" s="192"/>
      <c r="H130" s="192" t="s">
        <v>698</v>
      </c>
      <c r="I130" s="192" t="s">
        <v>686</v>
      </c>
      <c r="J130" s="192">
        <v>15</v>
      </c>
      <c r="K130" s="212"/>
    </row>
    <row r="131" spans="2:11" s="1" customFormat="1" ht="15" customHeight="1">
      <c r="B131" s="210"/>
      <c r="C131" s="192" t="s">
        <v>699</v>
      </c>
      <c r="D131" s="192"/>
      <c r="E131" s="192"/>
      <c r="F131" s="193" t="s">
        <v>690</v>
      </c>
      <c r="G131" s="192"/>
      <c r="H131" s="192" t="s">
        <v>700</v>
      </c>
      <c r="I131" s="192" t="s">
        <v>686</v>
      </c>
      <c r="J131" s="192">
        <v>20</v>
      </c>
      <c r="K131" s="212"/>
    </row>
    <row r="132" spans="2:11" s="1" customFormat="1" ht="15" customHeight="1">
      <c r="B132" s="210"/>
      <c r="C132" s="192" t="s">
        <v>701</v>
      </c>
      <c r="D132" s="192"/>
      <c r="E132" s="192"/>
      <c r="F132" s="193" t="s">
        <v>690</v>
      </c>
      <c r="G132" s="192"/>
      <c r="H132" s="192" t="s">
        <v>702</v>
      </c>
      <c r="I132" s="192" t="s">
        <v>686</v>
      </c>
      <c r="J132" s="192">
        <v>20</v>
      </c>
      <c r="K132" s="212"/>
    </row>
    <row r="133" spans="2:11" s="1" customFormat="1" ht="15" customHeight="1">
      <c r="B133" s="210"/>
      <c r="C133" s="170" t="s">
        <v>689</v>
      </c>
      <c r="D133" s="170"/>
      <c r="E133" s="170"/>
      <c r="F133" s="190" t="s">
        <v>690</v>
      </c>
      <c r="G133" s="170"/>
      <c r="H133" s="170" t="s">
        <v>724</v>
      </c>
      <c r="I133" s="170" t="s">
        <v>686</v>
      </c>
      <c r="J133" s="170">
        <v>50</v>
      </c>
      <c r="K133" s="212"/>
    </row>
    <row r="134" spans="2:11" s="1" customFormat="1" ht="15" customHeight="1">
      <c r="B134" s="210"/>
      <c r="C134" s="170" t="s">
        <v>703</v>
      </c>
      <c r="D134" s="170"/>
      <c r="E134" s="170"/>
      <c r="F134" s="190" t="s">
        <v>690</v>
      </c>
      <c r="G134" s="170"/>
      <c r="H134" s="170" t="s">
        <v>724</v>
      </c>
      <c r="I134" s="170" t="s">
        <v>686</v>
      </c>
      <c r="J134" s="170">
        <v>50</v>
      </c>
      <c r="K134" s="212"/>
    </row>
    <row r="135" spans="2:11" s="1" customFormat="1" ht="15" customHeight="1">
      <c r="B135" s="210"/>
      <c r="C135" s="170" t="s">
        <v>709</v>
      </c>
      <c r="D135" s="170"/>
      <c r="E135" s="170"/>
      <c r="F135" s="190" t="s">
        <v>690</v>
      </c>
      <c r="G135" s="170"/>
      <c r="H135" s="170" t="s">
        <v>724</v>
      </c>
      <c r="I135" s="170" t="s">
        <v>686</v>
      </c>
      <c r="J135" s="170">
        <v>50</v>
      </c>
      <c r="K135" s="212"/>
    </row>
    <row r="136" spans="2:11" s="1" customFormat="1" ht="15" customHeight="1">
      <c r="B136" s="210"/>
      <c r="C136" s="170" t="s">
        <v>711</v>
      </c>
      <c r="D136" s="170"/>
      <c r="E136" s="170"/>
      <c r="F136" s="190" t="s">
        <v>690</v>
      </c>
      <c r="G136" s="170"/>
      <c r="H136" s="170" t="s">
        <v>724</v>
      </c>
      <c r="I136" s="170" t="s">
        <v>686</v>
      </c>
      <c r="J136" s="170">
        <v>50</v>
      </c>
      <c r="K136" s="212"/>
    </row>
    <row r="137" spans="2:11" s="1" customFormat="1" ht="15" customHeight="1">
      <c r="B137" s="210"/>
      <c r="C137" s="170" t="s">
        <v>712</v>
      </c>
      <c r="D137" s="170"/>
      <c r="E137" s="170"/>
      <c r="F137" s="190" t="s">
        <v>690</v>
      </c>
      <c r="G137" s="170"/>
      <c r="H137" s="170" t="s">
        <v>737</v>
      </c>
      <c r="I137" s="170" t="s">
        <v>686</v>
      </c>
      <c r="J137" s="170">
        <v>255</v>
      </c>
      <c r="K137" s="212"/>
    </row>
    <row r="138" spans="2:11" s="1" customFormat="1" ht="15" customHeight="1">
      <c r="B138" s="210"/>
      <c r="C138" s="170" t="s">
        <v>714</v>
      </c>
      <c r="D138" s="170"/>
      <c r="E138" s="170"/>
      <c r="F138" s="190" t="s">
        <v>684</v>
      </c>
      <c r="G138" s="170"/>
      <c r="H138" s="170" t="s">
        <v>738</v>
      </c>
      <c r="I138" s="170" t="s">
        <v>716</v>
      </c>
      <c r="J138" s="170"/>
      <c r="K138" s="212"/>
    </row>
    <row r="139" spans="2:11" s="1" customFormat="1" ht="15" customHeight="1">
      <c r="B139" s="210"/>
      <c r="C139" s="170" t="s">
        <v>717</v>
      </c>
      <c r="D139" s="170"/>
      <c r="E139" s="170"/>
      <c r="F139" s="190" t="s">
        <v>684</v>
      </c>
      <c r="G139" s="170"/>
      <c r="H139" s="170" t="s">
        <v>739</v>
      </c>
      <c r="I139" s="170" t="s">
        <v>719</v>
      </c>
      <c r="J139" s="170"/>
      <c r="K139" s="212"/>
    </row>
    <row r="140" spans="2:11" s="1" customFormat="1" ht="15" customHeight="1">
      <c r="B140" s="210"/>
      <c r="C140" s="170" t="s">
        <v>720</v>
      </c>
      <c r="D140" s="170"/>
      <c r="E140" s="170"/>
      <c r="F140" s="190" t="s">
        <v>684</v>
      </c>
      <c r="G140" s="170"/>
      <c r="H140" s="170" t="s">
        <v>720</v>
      </c>
      <c r="I140" s="170" t="s">
        <v>719</v>
      </c>
      <c r="J140" s="170"/>
      <c r="K140" s="212"/>
    </row>
    <row r="141" spans="2:11" s="1" customFormat="1" ht="15" customHeight="1">
      <c r="B141" s="210"/>
      <c r="C141" s="170" t="s">
        <v>35</v>
      </c>
      <c r="D141" s="170"/>
      <c r="E141" s="170"/>
      <c r="F141" s="190" t="s">
        <v>684</v>
      </c>
      <c r="G141" s="170"/>
      <c r="H141" s="170" t="s">
        <v>740</v>
      </c>
      <c r="I141" s="170" t="s">
        <v>719</v>
      </c>
      <c r="J141" s="170"/>
      <c r="K141" s="212"/>
    </row>
    <row r="142" spans="2:11" s="1" customFormat="1" ht="15" customHeight="1">
      <c r="B142" s="210"/>
      <c r="C142" s="170" t="s">
        <v>741</v>
      </c>
      <c r="D142" s="170"/>
      <c r="E142" s="170"/>
      <c r="F142" s="190" t="s">
        <v>684</v>
      </c>
      <c r="G142" s="170"/>
      <c r="H142" s="170" t="s">
        <v>742</v>
      </c>
      <c r="I142" s="170" t="s">
        <v>719</v>
      </c>
      <c r="J142" s="170"/>
      <c r="K142" s="212"/>
    </row>
    <row r="143" spans="2:11" s="1" customFormat="1" ht="15" customHeight="1">
      <c r="B143" s="213"/>
      <c r="C143" s="214"/>
      <c r="D143" s="214"/>
      <c r="E143" s="214"/>
      <c r="F143" s="214"/>
      <c r="G143" s="214"/>
      <c r="H143" s="214"/>
      <c r="I143" s="214"/>
      <c r="J143" s="214"/>
      <c r="K143" s="215"/>
    </row>
    <row r="144" spans="2:11" s="1" customFormat="1" ht="18.75" customHeight="1">
      <c r="B144" s="167"/>
      <c r="C144" s="167"/>
      <c r="D144" s="167"/>
      <c r="E144" s="167"/>
      <c r="F144" s="202"/>
      <c r="G144" s="167"/>
      <c r="H144" s="167"/>
      <c r="I144" s="167"/>
      <c r="J144" s="167"/>
      <c r="K144" s="167"/>
    </row>
    <row r="145" spans="2:11" s="1" customFormat="1" ht="18.75" customHeight="1">
      <c r="B145" s="177"/>
      <c r="C145" s="177"/>
      <c r="D145" s="177"/>
      <c r="E145" s="177"/>
      <c r="F145" s="177"/>
      <c r="G145" s="177"/>
      <c r="H145" s="177"/>
      <c r="I145" s="177"/>
      <c r="J145" s="177"/>
      <c r="K145" s="177"/>
    </row>
    <row r="146" spans="2:11" s="1" customFormat="1" ht="7.5" customHeight="1">
      <c r="B146" s="178"/>
      <c r="C146" s="179"/>
      <c r="D146" s="179"/>
      <c r="E146" s="179"/>
      <c r="F146" s="179"/>
      <c r="G146" s="179"/>
      <c r="H146" s="179"/>
      <c r="I146" s="179"/>
      <c r="J146" s="179"/>
      <c r="K146" s="180"/>
    </row>
    <row r="147" spans="2:11" s="1" customFormat="1" ht="45" customHeight="1">
      <c r="B147" s="181"/>
      <c r="C147" s="277" t="s">
        <v>743</v>
      </c>
      <c r="D147" s="277"/>
      <c r="E147" s="277"/>
      <c r="F147" s="277"/>
      <c r="G147" s="277"/>
      <c r="H147" s="277"/>
      <c r="I147" s="277"/>
      <c r="J147" s="277"/>
      <c r="K147" s="182"/>
    </row>
    <row r="148" spans="2:11" s="1" customFormat="1" ht="17.25" customHeight="1">
      <c r="B148" s="181"/>
      <c r="C148" s="183" t="s">
        <v>678</v>
      </c>
      <c r="D148" s="183"/>
      <c r="E148" s="183"/>
      <c r="F148" s="183" t="s">
        <v>679</v>
      </c>
      <c r="G148" s="184"/>
      <c r="H148" s="183" t="s">
        <v>51</v>
      </c>
      <c r="I148" s="183" t="s">
        <v>54</v>
      </c>
      <c r="J148" s="183" t="s">
        <v>680</v>
      </c>
      <c r="K148" s="182"/>
    </row>
    <row r="149" spans="2:11" s="1" customFormat="1" ht="17.25" customHeight="1">
      <c r="B149" s="181"/>
      <c r="C149" s="185" t="s">
        <v>681</v>
      </c>
      <c r="D149" s="185"/>
      <c r="E149" s="185"/>
      <c r="F149" s="186" t="s">
        <v>682</v>
      </c>
      <c r="G149" s="187"/>
      <c r="H149" s="185"/>
      <c r="I149" s="185"/>
      <c r="J149" s="185" t="s">
        <v>683</v>
      </c>
      <c r="K149" s="182"/>
    </row>
    <row r="150" spans="2:11" s="1" customFormat="1" ht="5.25" customHeight="1">
      <c r="B150" s="191"/>
      <c r="C150" s="188"/>
      <c r="D150" s="188"/>
      <c r="E150" s="188"/>
      <c r="F150" s="188"/>
      <c r="G150" s="189"/>
      <c r="H150" s="188"/>
      <c r="I150" s="188"/>
      <c r="J150" s="188"/>
      <c r="K150" s="212"/>
    </row>
    <row r="151" spans="2:11" s="1" customFormat="1" ht="15" customHeight="1">
      <c r="B151" s="191"/>
      <c r="C151" s="216" t="s">
        <v>687</v>
      </c>
      <c r="D151" s="170"/>
      <c r="E151" s="170"/>
      <c r="F151" s="217" t="s">
        <v>684</v>
      </c>
      <c r="G151" s="170"/>
      <c r="H151" s="216" t="s">
        <v>724</v>
      </c>
      <c r="I151" s="216" t="s">
        <v>686</v>
      </c>
      <c r="J151" s="216">
        <v>120</v>
      </c>
      <c r="K151" s="212"/>
    </row>
    <row r="152" spans="2:11" s="1" customFormat="1" ht="15" customHeight="1">
      <c r="B152" s="191"/>
      <c r="C152" s="216" t="s">
        <v>733</v>
      </c>
      <c r="D152" s="170"/>
      <c r="E152" s="170"/>
      <c r="F152" s="217" t="s">
        <v>684</v>
      </c>
      <c r="G152" s="170"/>
      <c r="H152" s="216" t="s">
        <v>744</v>
      </c>
      <c r="I152" s="216" t="s">
        <v>686</v>
      </c>
      <c r="J152" s="216" t="s">
        <v>735</v>
      </c>
      <c r="K152" s="212"/>
    </row>
    <row r="153" spans="2:11" s="1" customFormat="1" ht="15" customHeight="1">
      <c r="B153" s="191"/>
      <c r="C153" s="216" t="s">
        <v>632</v>
      </c>
      <c r="D153" s="170"/>
      <c r="E153" s="170"/>
      <c r="F153" s="217" t="s">
        <v>684</v>
      </c>
      <c r="G153" s="170"/>
      <c r="H153" s="216" t="s">
        <v>745</v>
      </c>
      <c r="I153" s="216" t="s">
        <v>686</v>
      </c>
      <c r="J153" s="216" t="s">
        <v>735</v>
      </c>
      <c r="K153" s="212"/>
    </row>
    <row r="154" spans="2:11" s="1" customFormat="1" ht="15" customHeight="1">
      <c r="B154" s="191"/>
      <c r="C154" s="216" t="s">
        <v>689</v>
      </c>
      <c r="D154" s="170"/>
      <c r="E154" s="170"/>
      <c r="F154" s="217" t="s">
        <v>690</v>
      </c>
      <c r="G154" s="170"/>
      <c r="H154" s="216" t="s">
        <v>724</v>
      </c>
      <c r="I154" s="216" t="s">
        <v>686</v>
      </c>
      <c r="J154" s="216">
        <v>50</v>
      </c>
      <c r="K154" s="212"/>
    </row>
    <row r="155" spans="2:11" s="1" customFormat="1" ht="15" customHeight="1">
      <c r="B155" s="191"/>
      <c r="C155" s="216" t="s">
        <v>692</v>
      </c>
      <c r="D155" s="170"/>
      <c r="E155" s="170"/>
      <c r="F155" s="217" t="s">
        <v>684</v>
      </c>
      <c r="G155" s="170"/>
      <c r="H155" s="216" t="s">
        <v>724</v>
      </c>
      <c r="I155" s="216" t="s">
        <v>694</v>
      </c>
      <c r="J155" s="216"/>
      <c r="K155" s="212"/>
    </row>
    <row r="156" spans="2:11" s="1" customFormat="1" ht="15" customHeight="1">
      <c r="B156" s="191"/>
      <c r="C156" s="216" t="s">
        <v>703</v>
      </c>
      <c r="D156" s="170"/>
      <c r="E156" s="170"/>
      <c r="F156" s="217" t="s">
        <v>690</v>
      </c>
      <c r="G156" s="170"/>
      <c r="H156" s="216" t="s">
        <v>724</v>
      </c>
      <c r="I156" s="216" t="s">
        <v>686</v>
      </c>
      <c r="J156" s="216">
        <v>50</v>
      </c>
      <c r="K156" s="212"/>
    </row>
    <row r="157" spans="2:11" s="1" customFormat="1" ht="15" customHeight="1">
      <c r="B157" s="191"/>
      <c r="C157" s="216" t="s">
        <v>711</v>
      </c>
      <c r="D157" s="170"/>
      <c r="E157" s="170"/>
      <c r="F157" s="217" t="s">
        <v>690</v>
      </c>
      <c r="G157" s="170"/>
      <c r="H157" s="216" t="s">
        <v>724</v>
      </c>
      <c r="I157" s="216" t="s">
        <v>686</v>
      </c>
      <c r="J157" s="216">
        <v>50</v>
      </c>
      <c r="K157" s="212"/>
    </row>
    <row r="158" spans="2:11" s="1" customFormat="1" ht="15" customHeight="1">
      <c r="B158" s="191"/>
      <c r="C158" s="216" t="s">
        <v>709</v>
      </c>
      <c r="D158" s="170"/>
      <c r="E158" s="170"/>
      <c r="F158" s="217" t="s">
        <v>690</v>
      </c>
      <c r="G158" s="170"/>
      <c r="H158" s="216" t="s">
        <v>724</v>
      </c>
      <c r="I158" s="216" t="s">
        <v>686</v>
      </c>
      <c r="J158" s="216">
        <v>50</v>
      </c>
      <c r="K158" s="212"/>
    </row>
    <row r="159" spans="2:11" s="1" customFormat="1" ht="15" customHeight="1">
      <c r="B159" s="191"/>
      <c r="C159" s="216" t="s">
        <v>84</v>
      </c>
      <c r="D159" s="170"/>
      <c r="E159" s="170"/>
      <c r="F159" s="217" t="s">
        <v>684</v>
      </c>
      <c r="G159" s="170"/>
      <c r="H159" s="216" t="s">
        <v>746</v>
      </c>
      <c r="I159" s="216" t="s">
        <v>686</v>
      </c>
      <c r="J159" s="216" t="s">
        <v>747</v>
      </c>
      <c r="K159" s="212"/>
    </row>
    <row r="160" spans="2:11" s="1" customFormat="1" ht="15" customHeight="1">
      <c r="B160" s="191"/>
      <c r="C160" s="216" t="s">
        <v>748</v>
      </c>
      <c r="D160" s="170"/>
      <c r="E160" s="170"/>
      <c r="F160" s="217" t="s">
        <v>684</v>
      </c>
      <c r="G160" s="170"/>
      <c r="H160" s="216" t="s">
        <v>749</v>
      </c>
      <c r="I160" s="216" t="s">
        <v>719</v>
      </c>
      <c r="J160" s="216"/>
      <c r="K160" s="212"/>
    </row>
    <row r="161" spans="2:11" s="1" customFormat="1" ht="15" customHeight="1">
      <c r="B161" s="218"/>
      <c r="C161" s="200"/>
      <c r="D161" s="200"/>
      <c r="E161" s="200"/>
      <c r="F161" s="200"/>
      <c r="G161" s="200"/>
      <c r="H161" s="200"/>
      <c r="I161" s="200"/>
      <c r="J161" s="200"/>
      <c r="K161" s="219"/>
    </row>
    <row r="162" spans="2:11" s="1" customFormat="1" ht="18.75" customHeight="1">
      <c r="B162" s="167"/>
      <c r="C162" s="170"/>
      <c r="D162" s="170"/>
      <c r="E162" s="170"/>
      <c r="F162" s="190"/>
      <c r="G162" s="170"/>
      <c r="H162" s="170"/>
      <c r="I162" s="170"/>
      <c r="J162" s="170"/>
      <c r="K162" s="167"/>
    </row>
    <row r="163" spans="2:11" s="1" customFormat="1" ht="18.75" customHeight="1">
      <c r="B163" s="177"/>
      <c r="C163" s="177"/>
      <c r="D163" s="177"/>
      <c r="E163" s="177"/>
      <c r="F163" s="177"/>
      <c r="G163" s="177"/>
      <c r="H163" s="177"/>
      <c r="I163" s="177"/>
      <c r="J163" s="177"/>
      <c r="K163" s="177"/>
    </row>
    <row r="164" spans="2:11" s="1" customFormat="1" ht="7.5" customHeight="1">
      <c r="B164" s="159"/>
      <c r="C164" s="160"/>
      <c r="D164" s="160"/>
      <c r="E164" s="160"/>
      <c r="F164" s="160"/>
      <c r="G164" s="160"/>
      <c r="H164" s="160"/>
      <c r="I164" s="160"/>
      <c r="J164" s="160"/>
      <c r="K164" s="161"/>
    </row>
    <row r="165" spans="2:11" s="1" customFormat="1" ht="45" customHeight="1">
      <c r="B165" s="162"/>
      <c r="C165" s="273" t="s">
        <v>750</v>
      </c>
      <c r="D165" s="273"/>
      <c r="E165" s="273"/>
      <c r="F165" s="273"/>
      <c r="G165" s="273"/>
      <c r="H165" s="273"/>
      <c r="I165" s="273"/>
      <c r="J165" s="273"/>
      <c r="K165" s="163"/>
    </row>
    <row r="166" spans="2:11" s="1" customFormat="1" ht="17.25" customHeight="1">
      <c r="B166" s="162"/>
      <c r="C166" s="183" t="s">
        <v>678</v>
      </c>
      <c r="D166" s="183"/>
      <c r="E166" s="183"/>
      <c r="F166" s="183" t="s">
        <v>679</v>
      </c>
      <c r="G166" s="220"/>
      <c r="H166" s="221" t="s">
        <v>51</v>
      </c>
      <c r="I166" s="221" t="s">
        <v>54</v>
      </c>
      <c r="J166" s="183" t="s">
        <v>680</v>
      </c>
      <c r="K166" s="163"/>
    </row>
    <row r="167" spans="2:11" s="1" customFormat="1" ht="17.25" customHeight="1">
      <c r="B167" s="164"/>
      <c r="C167" s="185" t="s">
        <v>681</v>
      </c>
      <c r="D167" s="185"/>
      <c r="E167" s="185"/>
      <c r="F167" s="186" t="s">
        <v>682</v>
      </c>
      <c r="G167" s="222"/>
      <c r="H167" s="223"/>
      <c r="I167" s="223"/>
      <c r="J167" s="185" t="s">
        <v>683</v>
      </c>
      <c r="K167" s="165"/>
    </row>
    <row r="168" spans="2:11" s="1" customFormat="1" ht="5.25" customHeight="1">
      <c r="B168" s="191"/>
      <c r="C168" s="188"/>
      <c r="D168" s="188"/>
      <c r="E168" s="188"/>
      <c r="F168" s="188"/>
      <c r="G168" s="189"/>
      <c r="H168" s="188"/>
      <c r="I168" s="188"/>
      <c r="J168" s="188"/>
      <c r="K168" s="212"/>
    </row>
    <row r="169" spans="2:11" s="1" customFormat="1" ht="15" customHeight="1">
      <c r="B169" s="191"/>
      <c r="C169" s="170" t="s">
        <v>687</v>
      </c>
      <c r="D169" s="170"/>
      <c r="E169" s="170"/>
      <c r="F169" s="190" t="s">
        <v>684</v>
      </c>
      <c r="G169" s="170"/>
      <c r="H169" s="170" t="s">
        <v>724</v>
      </c>
      <c r="I169" s="170" t="s">
        <v>686</v>
      </c>
      <c r="J169" s="170">
        <v>120</v>
      </c>
      <c r="K169" s="212"/>
    </row>
    <row r="170" spans="2:11" s="1" customFormat="1" ht="15" customHeight="1">
      <c r="B170" s="191"/>
      <c r="C170" s="170" t="s">
        <v>733</v>
      </c>
      <c r="D170" s="170"/>
      <c r="E170" s="170"/>
      <c r="F170" s="190" t="s">
        <v>684</v>
      </c>
      <c r="G170" s="170"/>
      <c r="H170" s="170" t="s">
        <v>734</v>
      </c>
      <c r="I170" s="170" t="s">
        <v>686</v>
      </c>
      <c r="J170" s="170" t="s">
        <v>735</v>
      </c>
      <c r="K170" s="212"/>
    </row>
    <row r="171" spans="2:11" s="1" customFormat="1" ht="15" customHeight="1">
      <c r="B171" s="191"/>
      <c r="C171" s="170" t="s">
        <v>632</v>
      </c>
      <c r="D171" s="170"/>
      <c r="E171" s="170"/>
      <c r="F171" s="190" t="s">
        <v>684</v>
      </c>
      <c r="G171" s="170"/>
      <c r="H171" s="170" t="s">
        <v>751</v>
      </c>
      <c r="I171" s="170" t="s">
        <v>686</v>
      </c>
      <c r="J171" s="170" t="s">
        <v>735</v>
      </c>
      <c r="K171" s="212"/>
    </row>
    <row r="172" spans="2:11" s="1" customFormat="1" ht="15" customHeight="1">
      <c r="B172" s="191"/>
      <c r="C172" s="170" t="s">
        <v>689</v>
      </c>
      <c r="D172" s="170"/>
      <c r="E172" s="170"/>
      <c r="F172" s="190" t="s">
        <v>690</v>
      </c>
      <c r="G172" s="170"/>
      <c r="H172" s="170" t="s">
        <v>751</v>
      </c>
      <c r="I172" s="170" t="s">
        <v>686</v>
      </c>
      <c r="J172" s="170">
        <v>50</v>
      </c>
      <c r="K172" s="212"/>
    </row>
    <row r="173" spans="2:11" s="1" customFormat="1" ht="15" customHeight="1">
      <c r="B173" s="191"/>
      <c r="C173" s="170" t="s">
        <v>692</v>
      </c>
      <c r="D173" s="170"/>
      <c r="E173" s="170"/>
      <c r="F173" s="190" t="s">
        <v>684</v>
      </c>
      <c r="G173" s="170"/>
      <c r="H173" s="170" t="s">
        <v>751</v>
      </c>
      <c r="I173" s="170" t="s">
        <v>694</v>
      </c>
      <c r="J173" s="170"/>
      <c r="K173" s="212"/>
    </row>
    <row r="174" spans="2:11" s="1" customFormat="1" ht="15" customHeight="1">
      <c r="B174" s="191"/>
      <c r="C174" s="170" t="s">
        <v>703</v>
      </c>
      <c r="D174" s="170"/>
      <c r="E174" s="170"/>
      <c r="F174" s="190" t="s">
        <v>690</v>
      </c>
      <c r="G174" s="170"/>
      <c r="H174" s="170" t="s">
        <v>751</v>
      </c>
      <c r="I174" s="170" t="s">
        <v>686</v>
      </c>
      <c r="J174" s="170">
        <v>50</v>
      </c>
      <c r="K174" s="212"/>
    </row>
    <row r="175" spans="2:11" s="1" customFormat="1" ht="15" customHeight="1">
      <c r="B175" s="191"/>
      <c r="C175" s="170" t="s">
        <v>711</v>
      </c>
      <c r="D175" s="170"/>
      <c r="E175" s="170"/>
      <c r="F175" s="190" t="s">
        <v>690</v>
      </c>
      <c r="G175" s="170"/>
      <c r="H175" s="170" t="s">
        <v>751</v>
      </c>
      <c r="I175" s="170" t="s">
        <v>686</v>
      </c>
      <c r="J175" s="170">
        <v>50</v>
      </c>
      <c r="K175" s="212"/>
    </row>
    <row r="176" spans="2:11" s="1" customFormat="1" ht="15" customHeight="1">
      <c r="B176" s="191"/>
      <c r="C176" s="170" t="s">
        <v>709</v>
      </c>
      <c r="D176" s="170"/>
      <c r="E176" s="170"/>
      <c r="F176" s="190" t="s">
        <v>690</v>
      </c>
      <c r="G176" s="170"/>
      <c r="H176" s="170" t="s">
        <v>751</v>
      </c>
      <c r="I176" s="170" t="s">
        <v>686</v>
      </c>
      <c r="J176" s="170">
        <v>50</v>
      </c>
      <c r="K176" s="212"/>
    </row>
    <row r="177" spans="2:11" s="1" customFormat="1" ht="15" customHeight="1">
      <c r="B177" s="191"/>
      <c r="C177" s="170" t="s">
        <v>99</v>
      </c>
      <c r="D177" s="170"/>
      <c r="E177" s="170"/>
      <c r="F177" s="190" t="s">
        <v>684</v>
      </c>
      <c r="G177" s="170"/>
      <c r="H177" s="170" t="s">
        <v>752</v>
      </c>
      <c r="I177" s="170" t="s">
        <v>753</v>
      </c>
      <c r="J177" s="170"/>
      <c r="K177" s="212"/>
    </row>
    <row r="178" spans="2:11" s="1" customFormat="1" ht="15" customHeight="1">
      <c r="B178" s="191"/>
      <c r="C178" s="170" t="s">
        <v>54</v>
      </c>
      <c r="D178" s="170"/>
      <c r="E178" s="170"/>
      <c r="F178" s="190" t="s">
        <v>684</v>
      </c>
      <c r="G178" s="170"/>
      <c r="H178" s="170" t="s">
        <v>754</v>
      </c>
      <c r="I178" s="170" t="s">
        <v>755</v>
      </c>
      <c r="J178" s="170">
        <v>1</v>
      </c>
      <c r="K178" s="212"/>
    </row>
    <row r="179" spans="2:11" s="1" customFormat="1" ht="15" customHeight="1">
      <c r="B179" s="191"/>
      <c r="C179" s="170" t="s">
        <v>50</v>
      </c>
      <c r="D179" s="170"/>
      <c r="E179" s="170"/>
      <c r="F179" s="190" t="s">
        <v>684</v>
      </c>
      <c r="G179" s="170"/>
      <c r="H179" s="170" t="s">
        <v>756</v>
      </c>
      <c r="I179" s="170" t="s">
        <v>686</v>
      </c>
      <c r="J179" s="170">
        <v>20</v>
      </c>
      <c r="K179" s="212"/>
    </row>
    <row r="180" spans="2:11" s="1" customFormat="1" ht="15" customHeight="1">
      <c r="B180" s="191"/>
      <c r="C180" s="170" t="s">
        <v>51</v>
      </c>
      <c r="D180" s="170"/>
      <c r="E180" s="170"/>
      <c r="F180" s="190" t="s">
        <v>684</v>
      </c>
      <c r="G180" s="170"/>
      <c r="H180" s="170" t="s">
        <v>757</v>
      </c>
      <c r="I180" s="170" t="s">
        <v>686</v>
      </c>
      <c r="J180" s="170">
        <v>255</v>
      </c>
      <c r="K180" s="212"/>
    </row>
    <row r="181" spans="2:11" s="1" customFormat="1" ht="15" customHeight="1">
      <c r="B181" s="191"/>
      <c r="C181" s="170" t="s">
        <v>100</v>
      </c>
      <c r="D181" s="170"/>
      <c r="E181" s="170"/>
      <c r="F181" s="190" t="s">
        <v>684</v>
      </c>
      <c r="G181" s="170"/>
      <c r="H181" s="170" t="s">
        <v>648</v>
      </c>
      <c r="I181" s="170" t="s">
        <v>686</v>
      </c>
      <c r="J181" s="170">
        <v>10</v>
      </c>
      <c r="K181" s="212"/>
    </row>
    <row r="182" spans="2:11" s="1" customFormat="1" ht="15" customHeight="1">
      <c r="B182" s="191"/>
      <c r="C182" s="170" t="s">
        <v>101</v>
      </c>
      <c r="D182" s="170"/>
      <c r="E182" s="170"/>
      <c r="F182" s="190" t="s">
        <v>684</v>
      </c>
      <c r="G182" s="170"/>
      <c r="H182" s="170" t="s">
        <v>758</v>
      </c>
      <c r="I182" s="170" t="s">
        <v>719</v>
      </c>
      <c r="J182" s="170"/>
      <c r="K182" s="212"/>
    </row>
    <row r="183" spans="2:11" s="1" customFormat="1" ht="15" customHeight="1">
      <c r="B183" s="191"/>
      <c r="C183" s="170" t="s">
        <v>759</v>
      </c>
      <c r="D183" s="170"/>
      <c r="E183" s="170"/>
      <c r="F183" s="190" t="s">
        <v>684</v>
      </c>
      <c r="G183" s="170"/>
      <c r="H183" s="170" t="s">
        <v>760</v>
      </c>
      <c r="I183" s="170" t="s">
        <v>719</v>
      </c>
      <c r="J183" s="170"/>
      <c r="K183" s="212"/>
    </row>
    <row r="184" spans="2:11" s="1" customFormat="1" ht="15" customHeight="1">
      <c r="B184" s="191"/>
      <c r="C184" s="170" t="s">
        <v>748</v>
      </c>
      <c r="D184" s="170"/>
      <c r="E184" s="170"/>
      <c r="F184" s="190" t="s">
        <v>684</v>
      </c>
      <c r="G184" s="170"/>
      <c r="H184" s="170" t="s">
        <v>761</v>
      </c>
      <c r="I184" s="170" t="s">
        <v>719</v>
      </c>
      <c r="J184" s="170"/>
      <c r="K184" s="212"/>
    </row>
    <row r="185" spans="2:11" s="1" customFormat="1" ht="15" customHeight="1">
      <c r="B185" s="191"/>
      <c r="C185" s="170" t="s">
        <v>103</v>
      </c>
      <c r="D185" s="170"/>
      <c r="E185" s="170"/>
      <c r="F185" s="190" t="s">
        <v>690</v>
      </c>
      <c r="G185" s="170"/>
      <c r="H185" s="170" t="s">
        <v>762</v>
      </c>
      <c r="I185" s="170" t="s">
        <v>686</v>
      </c>
      <c r="J185" s="170">
        <v>50</v>
      </c>
      <c r="K185" s="212"/>
    </row>
    <row r="186" spans="2:11" s="1" customFormat="1" ht="15" customHeight="1">
      <c r="B186" s="191"/>
      <c r="C186" s="170" t="s">
        <v>763</v>
      </c>
      <c r="D186" s="170"/>
      <c r="E186" s="170"/>
      <c r="F186" s="190" t="s">
        <v>690</v>
      </c>
      <c r="G186" s="170"/>
      <c r="H186" s="170" t="s">
        <v>764</v>
      </c>
      <c r="I186" s="170" t="s">
        <v>765</v>
      </c>
      <c r="J186" s="170"/>
      <c r="K186" s="212"/>
    </row>
    <row r="187" spans="2:11" s="1" customFormat="1" ht="15" customHeight="1">
      <c r="B187" s="191"/>
      <c r="C187" s="170" t="s">
        <v>766</v>
      </c>
      <c r="D187" s="170"/>
      <c r="E187" s="170"/>
      <c r="F187" s="190" t="s">
        <v>690</v>
      </c>
      <c r="G187" s="170"/>
      <c r="H187" s="170" t="s">
        <v>767</v>
      </c>
      <c r="I187" s="170" t="s">
        <v>765</v>
      </c>
      <c r="J187" s="170"/>
      <c r="K187" s="212"/>
    </row>
    <row r="188" spans="2:11" s="1" customFormat="1" ht="15" customHeight="1">
      <c r="B188" s="191"/>
      <c r="C188" s="170" t="s">
        <v>768</v>
      </c>
      <c r="D188" s="170"/>
      <c r="E188" s="170"/>
      <c r="F188" s="190" t="s">
        <v>690</v>
      </c>
      <c r="G188" s="170"/>
      <c r="H188" s="170" t="s">
        <v>769</v>
      </c>
      <c r="I188" s="170" t="s">
        <v>765</v>
      </c>
      <c r="J188" s="170"/>
      <c r="K188" s="212"/>
    </row>
    <row r="189" spans="2:11" s="1" customFormat="1" ht="15" customHeight="1">
      <c r="B189" s="191"/>
      <c r="C189" s="224" t="s">
        <v>770</v>
      </c>
      <c r="D189" s="170"/>
      <c r="E189" s="170"/>
      <c r="F189" s="190" t="s">
        <v>690</v>
      </c>
      <c r="G189" s="170"/>
      <c r="H189" s="170" t="s">
        <v>771</v>
      </c>
      <c r="I189" s="170" t="s">
        <v>772</v>
      </c>
      <c r="J189" s="225" t="s">
        <v>773</v>
      </c>
      <c r="K189" s="212"/>
    </row>
    <row r="190" spans="2:11" s="1" customFormat="1" ht="15" customHeight="1">
      <c r="B190" s="191"/>
      <c r="C190" s="176" t="s">
        <v>39</v>
      </c>
      <c r="D190" s="170"/>
      <c r="E190" s="170"/>
      <c r="F190" s="190" t="s">
        <v>684</v>
      </c>
      <c r="G190" s="170"/>
      <c r="H190" s="167" t="s">
        <v>774</v>
      </c>
      <c r="I190" s="170" t="s">
        <v>775</v>
      </c>
      <c r="J190" s="170"/>
      <c r="K190" s="212"/>
    </row>
    <row r="191" spans="2:11" s="1" customFormat="1" ht="15" customHeight="1">
      <c r="B191" s="191"/>
      <c r="C191" s="176" t="s">
        <v>776</v>
      </c>
      <c r="D191" s="170"/>
      <c r="E191" s="170"/>
      <c r="F191" s="190" t="s">
        <v>684</v>
      </c>
      <c r="G191" s="170"/>
      <c r="H191" s="170" t="s">
        <v>777</v>
      </c>
      <c r="I191" s="170" t="s">
        <v>719</v>
      </c>
      <c r="J191" s="170"/>
      <c r="K191" s="212"/>
    </row>
    <row r="192" spans="2:11" s="1" customFormat="1" ht="15" customHeight="1">
      <c r="B192" s="191"/>
      <c r="C192" s="176" t="s">
        <v>778</v>
      </c>
      <c r="D192" s="170"/>
      <c r="E192" s="170"/>
      <c r="F192" s="190" t="s">
        <v>684</v>
      </c>
      <c r="G192" s="170"/>
      <c r="H192" s="170" t="s">
        <v>779</v>
      </c>
      <c r="I192" s="170" t="s">
        <v>719</v>
      </c>
      <c r="J192" s="170"/>
      <c r="K192" s="212"/>
    </row>
    <row r="193" spans="2:11" s="1" customFormat="1" ht="15" customHeight="1">
      <c r="B193" s="191"/>
      <c r="C193" s="176" t="s">
        <v>780</v>
      </c>
      <c r="D193" s="170"/>
      <c r="E193" s="170"/>
      <c r="F193" s="190" t="s">
        <v>690</v>
      </c>
      <c r="G193" s="170"/>
      <c r="H193" s="170" t="s">
        <v>781</v>
      </c>
      <c r="I193" s="170" t="s">
        <v>719</v>
      </c>
      <c r="J193" s="170"/>
      <c r="K193" s="212"/>
    </row>
    <row r="194" spans="2:11" s="1" customFormat="1" ht="15" customHeight="1">
      <c r="B194" s="218"/>
      <c r="C194" s="226"/>
      <c r="D194" s="200"/>
      <c r="E194" s="200"/>
      <c r="F194" s="200"/>
      <c r="G194" s="200"/>
      <c r="H194" s="200"/>
      <c r="I194" s="200"/>
      <c r="J194" s="200"/>
      <c r="K194" s="219"/>
    </row>
    <row r="195" spans="2:11" s="1" customFormat="1" ht="18.75" customHeight="1">
      <c r="B195" s="167"/>
      <c r="C195" s="170"/>
      <c r="D195" s="170"/>
      <c r="E195" s="170"/>
      <c r="F195" s="190"/>
      <c r="G195" s="170"/>
      <c r="H195" s="170"/>
      <c r="I195" s="170"/>
      <c r="J195" s="170"/>
      <c r="K195" s="167"/>
    </row>
    <row r="196" spans="2:11" s="1" customFormat="1" ht="18.75" customHeight="1">
      <c r="B196" s="167"/>
      <c r="C196" s="170"/>
      <c r="D196" s="170"/>
      <c r="E196" s="170"/>
      <c r="F196" s="190"/>
      <c r="G196" s="170"/>
      <c r="H196" s="170"/>
      <c r="I196" s="170"/>
      <c r="J196" s="170"/>
      <c r="K196" s="167"/>
    </row>
    <row r="197" spans="2:11" s="1" customFormat="1" ht="18.75" customHeight="1">
      <c r="B197" s="177"/>
      <c r="C197" s="177"/>
      <c r="D197" s="177"/>
      <c r="E197" s="177"/>
      <c r="F197" s="177"/>
      <c r="G197" s="177"/>
      <c r="H197" s="177"/>
      <c r="I197" s="177"/>
      <c r="J197" s="177"/>
      <c r="K197" s="177"/>
    </row>
    <row r="198" spans="2:11" s="1" customFormat="1" ht="13.5">
      <c r="B198" s="159"/>
      <c r="C198" s="160"/>
      <c r="D198" s="160"/>
      <c r="E198" s="160"/>
      <c r="F198" s="160"/>
      <c r="G198" s="160"/>
      <c r="H198" s="160"/>
      <c r="I198" s="160"/>
      <c r="J198" s="160"/>
      <c r="K198" s="161"/>
    </row>
    <row r="199" spans="2:11" s="1" customFormat="1" ht="21">
      <c r="B199" s="162"/>
      <c r="C199" s="273" t="s">
        <v>782</v>
      </c>
      <c r="D199" s="273"/>
      <c r="E199" s="273"/>
      <c r="F199" s="273"/>
      <c r="G199" s="273"/>
      <c r="H199" s="273"/>
      <c r="I199" s="273"/>
      <c r="J199" s="273"/>
      <c r="K199" s="163"/>
    </row>
    <row r="200" spans="2:11" s="1" customFormat="1" ht="25.5" customHeight="1">
      <c r="B200" s="162"/>
      <c r="C200" s="227" t="s">
        <v>783</v>
      </c>
      <c r="D200" s="227"/>
      <c r="E200" s="227"/>
      <c r="F200" s="227" t="s">
        <v>784</v>
      </c>
      <c r="G200" s="228"/>
      <c r="H200" s="278" t="s">
        <v>785</v>
      </c>
      <c r="I200" s="278"/>
      <c r="J200" s="278"/>
      <c r="K200" s="163"/>
    </row>
    <row r="201" spans="2:11" s="1" customFormat="1" ht="5.25" customHeight="1">
      <c r="B201" s="191"/>
      <c r="C201" s="188"/>
      <c r="D201" s="188"/>
      <c r="E201" s="188"/>
      <c r="F201" s="188"/>
      <c r="G201" s="170"/>
      <c r="H201" s="188"/>
      <c r="I201" s="188"/>
      <c r="J201" s="188"/>
      <c r="K201" s="212"/>
    </row>
    <row r="202" spans="2:11" s="1" customFormat="1" ht="15" customHeight="1">
      <c r="B202" s="191"/>
      <c r="C202" s="170" t="s">
        <v>775</v>
      </c>
      <c r="D202" s="170"/>
      <c r="E202" s="170"/>
      <c r="F202" s="190" t="s">
        <v>40</v>
      </c>
      <c r="G202" s="170"/>
      <c r="H202" s="279" t="s">
        <v>786</v>
      </c>
      <c r="I202" s="279"/>
      <c r="J202" s="279"/>
      <c r="K202" s="212"/>
    </row>
    <row r="203" spans="2:11" s="1" customFormat="1" ht="15" customHeight="1">
      <c r="B203" s="191"/>
      <c r="C203" s="197"/>
      <c r="D203" s="170"/>
      <c r="E203" s="170"/>
      <c r="F203" s="190" t="s">
        <v>41</v>
      </c>
      <c r="G203" s="170"/>
      <c r="H203" s="279" t="s">
        <v>787</v>
      </c>
      <c r="I203" s="279"/>
      <c r="J203" s="279"/>
      <c r="K203" s="212"/>
    </row>
    <row r="204" spans="2:11" s="1" customFormat="1" ht="15" customHeight="1">
      <c r="B204" s="191"/>
      <c r="C204" s="197"/>
      <c r="D204" s="170"/>
      <c r="E204" s="170"/>
      <c r="F204" s="190" t="s">
        <v>44</v>
      </c>
      <c r="G204" s="170"/>
      <c r="H204" s="279" t="s">
        <v>788</v>
      </c>
      <c r="I204" s="279"/>
      <c r="J204" s="279"/>
      <c r="K204" s="212"/>
    </row>
    <row r="205" spans="2:11" s="1" customFormat="1" ht="15" customHeight="1">
      <c r="B205" s="191"/>
      <c r="C205" s="170"/>
      <c r="D205" s="170"/>
      <c r="E205" s="170"/>
      <c r="F205" s="190" t="s">
        <v>42</v>
      </c>
      <c r="G205" s="170"/>
      <c r="H205" s="279" t="s">
        <v>789</v>
      </c>
      <c r="I205" s="279"/>
      <c r="J205" s="279"/>
      <c r="K205" s="212"/>
    </row>
    <row r="206" spans="2:11" s="1" customFormat="1" ht="15" customHeight="1">
      <c r="B206" s="191"/>
      <c r="C206" s="170"/>
      <c r="D206" s="170"/>
      <c r="E206" s="170"/>
      <c r="F206" s="190" t="s">
        <v>43</v>
      </c>
      <c r="G206" s="170"/>
      <c r="H206" s="279" t="s">
        <v>790</v>
      </c>
      <c r="I206" s="279"/>
      <c r="J206" s="279"/>
      <c r="K206" s="212"/>
    </row>
    <row r="207" spans="2:11" s="1" customFormat="1" ht="15" customHeight="1">
      <c r="B207" s="191"/>
      <c r="C207" s="170"/>
      <c r="D207" s="170"/>
      <c r="E207" s="170"/>
      <c r="F207" s="190"/>
      <c r="G207" s="170"/>
      <c r="H207" s="170"/>
      <c r="I207" s="170"/>
      <c r="J207" s="170"/>
      <c r="K207" s="212"/>
    </row>
    <row r="208" spans="2:11" s="1" customFormat="1" ht="15" customHeight="1">
      <c r="B208" s="191"/>
      <c r="C208" s="170" t="s">
        <v>731</v>
      </c>
      <c r="D208" s="170"/>
      <c r="E208" s="170"/>
      <c r="F208" s="190" t="s">
        <v>76</v>
      </c>
      <c r="G208" s="170"/>
      <c r="H208" s="279" t="s">
        <v>791</v>
      </c>
      <c r="I208" s="279"/>
      <c r="J208" s="279"/>
      <c r="K208" s="212"/>
    </row>
    <row r="209" spans="2:11" s="1" customFormat="1" ht="15" customHeight="1">
      <c r="B209" s="191"/>
      <c r="C209" s="197"/>
      <c r="D209" s="170"/>
      <c r="E209" s="170"/>
      <c r="F209" s="190" t="s">
        <v>626</v>
      </c>
      <c r="G209" s="170"/>
      <c r="H209" s="279" t="s">
        <v>627</v>
      </c>
      <c r="I209" s="279"/>
      <c r="J209" s="279"/>
      <c r="K209" s="212"/>
    </row>
    <row r="210" spans="2:11" s="1" customFormat="1" ht="15" customHeight="1">
      <c r="B210" s="191"/>
      <c r="C210" s="170"/>
      <c r="D210" s="170"/>
      <c r="E210" s="170"/>
      <c r="F210" s="190" t="s">
        <v>624</v>
      </c>
      <c r="G210" s="170"/>
      <c r="H210" s="279" t="s">
        <v>792</v>
      </c>
      <c r="I210" s="279"/>
      <c r="J210" s="279"/>
      <c r="K210" s="212"/>
    </row>
    <row r="211" spans="2:11" s="1" customFormat="1" ht="15" customHeight="1">
      <c r="B211" s="229"/>
      <c r="C211" s="197"/>
      <c r="D211" s="197"/>
      <c r="E211" s="197"/>
      <c r="F211" s="190" t="s">
        <v>628</v>
      </c>
      <c r="G211" s="176"/>
      <c r="H211" s="280" t="s">
        <v>629</v>
      </c>
      <c r="I211" s="280"/>
      <c r="J211" s="280"/>
      <c r="K211" s="230"/>
    </row>
    <row r="212" spans="2:11" s="1" customFormat="1" ht="15" customHeight="1">
      <c r="B212" s="229"/>
      <c r="C212" s="197"/>
      <c r="D212" s="197"/>
      <c r="E212" s="197"/>
      <c r="F212" s="190" t="s">
        <v>630</v>
      </c>
      <c r="G212" s="176"/>
      <c r="H212" s="280" t="s">
        <v>793</v>
      </c>
      <c r="I212" s="280"/>
      <c r="J212" s="280"/>
      <c r="K212" s="230"/>
    </row>
    <row r="213" spans="2:11" s="1" customFormat="1" ht="15" customHeight="1">
      <c r="B213" s="229"/>
      <c r="C213" s="197"/>
      <c r="D213" s="197"/>
      <c r="E213" s="197"/>
      <c r="F213" s="231"/>
      <c r="G213" s="176"/>
      <c r="H213" s="232"/>
      <c r="I213" s="232"/>
      <c r="J213" s="232"/>
      <c r="K213" s="230"/>
    </row>
    <row r="214" spans="2:11" s="1" customFormat="1" ht="15" customHeight="1">
      <c r="B214" s="229"/>
      <c r="C214" s="170" t="s">
        <v>755</v>
      </c>
      <c r="D214" s="197"/>
      <c r="E214" s="197"/>
      <c r="F214" s="190">
        <v>1</v>
      </c>
      <c r="G214" s="176"/>
      <c r="H214" s="280" t="s">
        <v>794</v>
      </c>
      <c r="I214" s="280"/>
      <c r="J214" s="280"/>
      <c r="K214" s="230"/>
    </row>
    <row r="215" spans="2:11" s="1" customFormat="1" ht="15" customHeight="1">
      <c r="B215" s="229"/>
      <c r="C215" s="197"/>
      <c r="D215" s="197"/>
      <c r="E215" s="197"/>
      <c r="F215" s="190">
        <v>2</v>
      </c>
      <c r="G215" s="176"/>
      <c r="H215" s="280" t="s">
        <v>795</v>
      </c>
      <c r="I215" s="280"/>
      <c r="J215" s="280"/>
      <c r="K215" s="230"/>
    </row>
    <row r="216" spans="2:11" s="1" customFormat="1" ht="15" customHeight="1">
      <c r="B216" s="229"/>
      <c r="C216" s="197"/>
      <c r="D216" s="197"/>
      <c r="E216" s="197"/>
      <c r="F216" s="190">
        <v>3</v>
      </c>
      <c r="G216" s="176"/>
      <c r="H216" s="280" t="s">
        <v>796</v>
      </c>
      <c r="I216" s="280"/>
      <c r="J216" s="280"/>
      <c r="K216" s="230"/>
    </row>
    <row r="217" spans="2:11" s="1" customFormat="1" ht="15" customHeight="1">
      <c r="B217" s="229"/>
      <c r="C217" s="197"/>
      <c r="D217" s="197"/>
      <c r="E217" s="197"/>
      <c r="F217" s="190">
        <v>4</v>
      </c>
      <c r="G217" s="176"/>
      <c r="H217" s="280" t="s">
        <v>797</v>
      </c>
      <c r="I217" s="280"/>
      <c r="J217" s="280"/>
      <c r="K217" s="230"/>
    </row>
    <row r="218" spans="2:11" s="1" customFormat="1" ht="12.75" customHeight="1">
      <c r="B218" s="233"/>
      <c r="C218" s="234"/>
      <c r="D218" s="234"/>
      <c r="E218" s="234"/>
      <c r="F218" s="234"/>
      <c r="G218" s="234"/>
      <c r="H218" s="234"/>
      <c r="I218" s="234"/>
      <c r="J218" s="234"/>
      <c r="K218" s="235"/>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D.1.4.UT - Zařízení pro v...</vt:lpstr>
      <vt:lpstr>Pokyny pro vyplnění</vt:lpstr>
      <vt:lpstr>'D.1.4.UT - Zařízení pro v...'!Názvy_tisku</vt:lpstr>
      <vt:lpstr>'Rekapitulace stavby'!Názvy_tisku</vt:lpstr>
      <vt:lpstr>'D.1.4.UT - Zařízení pro v...'!Oblast_tisku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EXPANDHK\expandhk</dc:creator>
  <cp:lastModifiedBy>Uživatel systému Windows</cp:lastModifiedBy>
  <cp:lastPrinted>2020-03-17T21:04:29Z</cp:lastPrinted>
  <dcterms:created xsi:type="dcterms:W3CDTF">2020-02-06T07:49:57Z</dcterms:created>
  <dcterms:modified xsi:type="dcterms:W3CDTF">2020-03-17T21:04:34Z</dcterms:modified>
</cp:coreProperties>
</file>