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živatel\Desktop\OBEC HNĚVČEVES\NABÍDKA\ROZPOČET\"/>
    </mc:Choice>
  </mc:AlternateContent>
  <bookViews>
    <workbookView xWindow="-120" yWindow="-120" windowWidth="29040" windowHeight="15840" tabRatio="1000" activeTab="11"/>
  </bookViews>
  <sheets>
    <sheet name="Rekapitulace stavby" sheetId="1" r:id="rId1"/>
    <sheet name="01 - Bourací práce" sheetId="2" r:id="rId2"/>
    <sheet name="02 - Nová výstavba" sheetId="3" r:id="rId3"/>
    <sheet name="03 - Zpevněné plochy" sheetId="4" r:id="rId4"/>
    <sheet name="04 - ZTI" sheetId="5" r:id="rId5"/>
    <sheet name="05 - Elektro" sheetId="6" r:id="rId6"/>
    <sheet name="VRN - Vedlejší rozpočtové..." sheetId="7" r:id="rId7"/>
    <sheet name="02.1 - Nová výstavba" sheetId="8" r:id="rId8"/>
    <sheet name="03.1 - Zpevněné plochy" sheetId="9" r:id="rId9"/>
    <sheet name="04.1 - ZTI" sheetId="10" r:id="rId10"/>
    <sheet name="05.1 - Elektro" sheetId="11" r:id="rId11"/>
    <sheet name="VRN - Vedlejší rozpočtové..._01" sheetId="12" r:id="rId12"/>
  </sheets>
  <definedNames>
    <definedName name="_xlnm._FilterDatabase" localSheetId="1" hidden="1">'01 - Bourací práce'!$C$132:$K$392</definedName>
    <definedName name="_xlnm._FilterDatabase" localSheetId="2" hidden="1">'02 - Nová výstavba'!$C$142:$K$980</definedName>
    <definedName name="_xlnm._FilterDatabase" localSheetId="7" hidden="1">'02.1 - Nová výstavba'!$C$140:$K$654</definedName>
    <definedName name="_xlnm._FilterDatabase" localSheetId="3" hidden="1">'03 - Zpevněné plochy'!$C$119:$K$127</definedName>
    <definedName name="_xlnm._FilterDatabase" localSheetId="8" hidden="1">'03.1 - Zpevněné plochy'!$C$119:$K$127</definedName>
    <definedName name="_xlnm._FilterDatabase" localSheetId="4" hidden="1">'04 - ZTI'!$C$119:$K$121</definedName>
    <definedName name="_xlnm._FilterDatabase" localSheetId="9" hidden="1">'04.1 - ZTI'!$C$119:$K$121</definedName>
    <definedName name="_xlnm._FilterDatabase" localSheetId="5" hidden="1">'05 - Elektro'!$C$119:$K$121</definedName>
    <definedName name="_xlnm._FilterDatabase" localSheetId="10" hidden="1">'05.1 - Elektro'!$C$119:$K$121</definedName>
    <definedName name="_xlnm._FilterDatabase" localSheetId="6" hidden="1">'VRN - Vedlejší rozpočtové...'!$C$120:$K$131</definedName>
    <definedName name="_xlnm._FilterDatabase" localSheetId="11" hidden="1">'VRN - Vedlejší rozpočtové..._01'!$C$120:$K$131</definedName>
    <definedName name="_xlnm.Print_Titles" localSheetId="1">'01 - Bourací práce'!$132:$132</definedName>
    <definedName name="_xlnm.Print_Titles" localSheetId="2">'02 - Nová výstavba'!$142:$142</definedName>
    <definedName name="_xlnm.Print_Titles" localSheetId="7">'02.1 - Nová výstavba'!$140:$140</definedName>
    <definedName name="_xlnm.Print_Titles" localSheetId="3">'03 - Zpevněné plochy'!$119:$119</definedName>
    <definedName name="_xlnm.Print_Titles" localSheetId="8">'03.1 - Zpevněné plochy'!$119:$119</definedName>
    <definedName name="_xlnm.Print_Titles" localSheetId="4">'04 - ZTI'!$119:$119</definedName>
    <definedName name="_xlnm.Print_Titles" localSheetId="9">'04.1 - ZTI'!$119:$119</definedName>
    <definedName name="_xlnm.Print_Titles" localSheetId="5">'05 - Elektro'!$119:$119</definedName>
    <definedName name="_xlnm.Print_Titles" localSheetId="10">'05.1 - Elektro'!$119:$119</definedName>
    <definedName name="_xlnm.Print_Titles" localSheetId="0">'Rekapitulace stavby'!$92:$92</definedName>
    <definedName name="_xlnm.Print_Titles" localSheetId="6">'VRN - Vedlejší rozpočtové...'!$120:$120</definedName>
    <definedName name="_xlnm.Print_Titles" localSheetId="11">'VRN - Vedlejší rozpočtové..._01'!$120:$120</definedName>
    <definedName name="_xlnm.Print_Area" localSheetId="1">'01 - Bourací práce'!$C$4:$J$76,'01 - Bourací práce'!$C$82:$J$112,'01 - Bourací práce'!$C$118:$K$392</definedName>
    <definedName name="_xlnm.Print_Area" localSheetId="2">'02 - Nová výstavba'!$C$4:$J$76,'02 - Nová výstavba'!$C$82:$J$122,'02 - Nová výstavba'!$C$128:$K$980</definedName>
    <definedName name="_xlnm.Print_Area" localSheetId="7">'02.1 - Nová výstavba'!$C$4:$J$76,'02.1 - Nová výstavba'!$C$82:$J$120,'02.1 - Nová výstavba'!$C$126:$K$654</definedName>
    <definedName name="_xlnm.Print_Area" localSheetId="3">'03 - Zpevněné plochy'!$C$4:$J$76,'03 - Zpevněné plochy'!$C$82:$J$99,'03 - Zpevněné plochy'!$C$105:$K$127</definedName>
    <definedName name="_xlnm.Print_Area" localSheetId="8">'03.1 - Zpevněné plochy'!$C$4:$J$76,'03.1 - Zpevněné plochy'!$C$82:$J$99,'03.1 - Zpevněné plochy'!$C$105:$K$127</definedName>
    <definedName name="_xlnm.Print_Area" localSheetId="4">'04 - ZTI'!$C$4:$J$76,'04 - ZTI'!$C$82:$J$99,'04 - ZTI'!$C$105:$K$121</definedName>
    <definedName name="_xlnm.Print_Area" localSheetId="9">'04.1 - ZTI'!$C$4:$J$76,'04.1 - ZTI'!$C$82:$J$99,'04.1 - ZTI'!$C$105:$K$121</definedName>
    <definedName name="_xlnm.Print_Area" localSheetId="5">'05 - Elektro'!$C$4:$J$76,'05 - Elektro'!$C$82:$J$99,'05 - Elektro'!$C$105:$K$121</definedName>
    <definedName name="_xlnm.Print_Area" localSheetId="10">'05.1 - Elektro'!$C$4:$J$76,'05.1 - Elektro'!$C$82:$J$99,'05.1 - Elektro'!$C$105:$K$121</definedName>
    <definedName name="_xlnm.Print_Area" localSheetId="0">'Rekapitulace stavby'!$D$4:$AO$76,'Rekapitulace stavby'!$C$82:$AQ$108</definedName>
    <definedName name="_xlnm.Print_Area" localSheetId="6">'VRN - Vedlejší rozpočtové...'!$C$4:$J$76,'VRN - Vedlejší rozpočtové...'!$C$82:$J$100,'VRN - Vedlejší rozpočtové...'!$C$106:$K$131</definedName>
    <definedName name="_xlnm.Print_Area" localSheetId="11">'VRN - Vedlejší rozpočtové..._01'!$C$4:$J$76,'VRN - Vedlejší rozpočtové..._01'!$C$82:$J$100,'VRN - Vedlejší rozpočtové..._01'!$C$106:$K$131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81" i="3" l="1"/>
  <c r="J39" i="12" l="1"/>
  <c r="J38" i="12"/>
  <c r="AY107" i="1"/>
  <c r="J37" i="12"/>
  <c r="AX107" i="1" s="1"/>
  <c r="BI130" i="12"/>
  <c r="BH130" i="12"/>
  <c r="BG130" i="12"/>
  <c r="BF130" i="12"/>
  <c r="T130" i="12"/>
  <c r="R130" i="12"/>
  <c r="P130" i="12"/>
  <c r="BI128" i="12"/>
  <c r="BH128" i="12"/>
  <c r="BG128" i="12"/>
  <c r="BF128" i="12"/>
  <c r="T128" i="12"/>
  <c r="R128" i="12"/>
  <c r="P128" i="12"/>
  <c r="BI126" i="12"/>
  <c r="BH126" i="12"/>
  <c r="BG126" i="12"/>
  <c r="BF126" i="12"/>
  <c r="T126" i="12"/>
  <c r="R126" i="12"/>
  <c r="P126" i="12"/>
  <c r="BI125" i="12"/>
  <c r="BH125" i="12"/>
  <c r="BG125" i="12"/>
  <c r="BF125" i="12"/>
  <c r="T125" i="12"/>
  <c r="R125" i="12"/>
  <c r="P125" i="12"/>
  <c r="BI123" i="12"/>
  <c r="BH123" i="12"/>
  <c r="BG123" i="12"/>
  <c r="BF123" i="12"/>
  <c r="T123" i="12"/>
  <c r="R123" i="12"/>
  <c r="P123" i="12"/>
  <c r="F117" i="12"/>
  <c r="F115" i="12"/>
  <c r="E113" i="12"/>
  <c r="F93" i="12"/>
  <c r="F91" i="12"/>
  <c r="E89" i="12"/>
  <c r="J26" i="12"/>
  <c r="E26" i="12"/>
  <c r="J94" i="12" s="1"/>
  <c r="J25" i="12"/>
  <c r="J23" i="12"/>
  <c r="E23" i="12"/>
  <c r="J117" i="12" s="1"/>
  <c r="J22" i="12"/>
  <c r="J20" i="12"/>
  <c r="E20" i="12"/>
  <c r="F94" i="12" s="1"/>
  <c r="J19" i="12"/>
  <c r="J14" i="12"/>
  <c r="J115" i="12"/>
  <c r="E7" i="12"/>
  <c r="E109" i="12"/>
  <c r="J39" i="11"/>
  <c r="J38" i="11"/>
  <c r="AY106" i="1" s="1"/>
  <c r="J37" i="11"/>
  <c r="AX106" i="1"/>
  <c r="BI121" i="11"/>
  <c r="BH121" i="11"/>
  <c r="F38" i="11" s="1"/>
  <c r="BC106" i="1" s="1"/>
  <c r="BG121" i="11"/>
  <c r="F37" i="11" s="1"/>
  <c r="BB106" i="1" s="1"/>
  <c r="BF121" i="11"/>
  <c r="T121" i="11"/>
  <c r="T120" i="11" s="1"/>
  <c r="R121" i="11"/>
  <c r="R120" i="11"/>
  <c r="P121" i="11"/>
  <c r="P120" i="11" s="1"/>
  <c r="AU106" i="1" s="1"/>
  <c r="F116" i="11"/>
  <c r="F114" i="11"/>
  <c r="E112" i="11"/>
  <c r="F93" i="11"/>
  <c r="F91" i="11"/>
  <c r="E89" i="11"/>
  <c r="J26" i="11"/>
  <c r="E26" i="11"/>
  <c r="J117" i="11"/>
  <c r="J25" i="11"/>
  <c r="J23" i="11"/>
  <c r="E23" i="11"/>
  <c r="J116" i="11" s="1"/>
  <c r="J22" i="11"/>
  <c r="J20" i="11"/>
  <c r="E20" i="11"/>
  <c r="F117" i="11"/>
  <c r="J19" i="11"/>
  <c r="J14" i="11"/>
  <c r="J114" i="11" s="1"/>
  <c r="E7" i="11"/>
  <c r="E108" i="11"/>
  <c r="J39" i="10"/>
  <c r="J38" i="10"/>
  <c r="AY105" i="1"/>
  <c r="J37" i="10"/>
  <c r="AX105" i="1" s="1"/>
  <c r="BI121" i="10"/>
  <c r="BH121" i="10"/>
  <c r="BG121" i="10"/>
  <c r="BF121" i="10"/>
  <c r="T121" i="10"/>
  <c r="T120" i="10"/>
  <c r="R121" i="10"/>
  <c r="R120" i="10" s="1"/>
  <c r="P121" i="10"/>
  <c r="P120" i="10" s="1"/>
  <c r="AU105" i="1" s="1"/>
  <c r="F116" i="10"/>
  <c r="F114" i="10"/>
  <c r="E112" i="10"/>
  <c r="F93" i="10"/>
  <c r="F91" i="10"/>
  <c r="E89" i="10"/>
  <c r="J26" i="10"/>
  <c r="E26" i="10"/>
  <c r="J94" i="10" s="1"/>
  <c r="J25" i="10"/>
  <c r="J23" i="10"/>
  <c r="E23" i="10"/>
  <c r="J93" i="10" s="1"/>
  <c r="J22" i="10"/>
  <c r="J20" i="10"/>
  <c r="E20" i="10"/>
  <c r="F117" i="10" s="1"/>
  <c r="J19" i="10"/>
  <c r="J14" i="10"/>
  <c r="J114" i="10"/>
  <c r="E7" i="10"/>
  <c r="E85" i="10"/>
  <c r="J39" i="9"/>
  <c r="J38" i="9"/>
  <c r="AY104" i="1" s="1"/>
  <c r="J37" i="9"/>
  <c r="AX104" i="1"/>
  <c r="BI127" i="9"/>
  <c r="BH127" i="9"/>
  <c r="BG127" i="9"/>
  <c r="BF127" i="9"/>
  <c r="T127" i="9"/>
  <c r="R127" i="9"/>
  <c r="P127" i="9"/>
  <c r="BI126" i="9"/>
  <c r="BH126" i="9"/>
  <c r="BG126" i="9"/>
  <c r="BF126" i="9"/>
  <c r="T126" i="9"/>
  <c r="R126" i="9"/>
  <c r="P126" i="9"/>
  <c r="BI125" i="9"/>
  <c r="BH125" i="9"/>
  <c r="BG125" i="9"/>
  <c r="BF125" i="9"/>
  <c r="T125" i="9"/>
  <c r="R125" i="9"/>
  <c r="P125" i="9"/>
  <c r="BI123" i="9"/>
  <c r="BH123" i="9"/>
  <c r="BG123" i="9"/>
  <c r="BF123" i="9"/>
  <c r="T123" i="9"/>
  <c r="R123" i="9"/>
  <c r="P123" i="9"/>
  <c r="BI122" i="9"/>
  <c r="BH122" i="9"/>
  <c r="BG122" i="9"/>
  <c r="BF122" i="9"/>
  <c r="T122" i="9"/>
  <c r="R122" i="9"/>
  <c r="P122" i="9"/>
  <c r="BI121" i="9"/>
  <c r="BH121" i="9"/>
  <c r="BG121" i="9"/>
  <c r="BF121" i="9"/>
  <c r="T121" i="9"/>
  <c r="R121" i="9"/>
  <c r="P121" i="9"/>
  <c r="F116" i="9"/>
  <c r="F114" i="9"/>
  <c r="E112" i="9"/>
  <c r="F93" i="9"/>
  <c r="F91" i="9"/>
  <c r="E89" i="9"/>
  <c r="J26" i="9"/>
  <c r="E26" i="9"/>
  <c r="J117" i="9"/>
  <c r="J25" i="9"/>
  <c r="J23" i="9"/>
  <c r="E23" i="9"/>
  <c r="J93" i="9"/>
  <c r="J22" i="9"/>
  <c r="J20" i="9"/>
  <c r="E20" i="9"/>
  <c r="F94" i="9" s="1"/>
  <c r="J19" i="9"/>
  <c r="J14" i="9"/>
  <c r="J91" i="9" s="1"/>
  <c r="E7" i="9"/>
  <c r="E108" i="9"/>
  <c r="J39" i="8"/>
  <c r="J38" i="8"/>
  <c r="AY103" i="1"/>
  <c r="J37" i="8"/>
  <c r="AX103" i="1"/>
  <c r="BI644" i="8"/>
  <c r="BH644" i="8"/>
  <c r="BG644" i="8"/>
  <c r="BF644" i="8"/>
  <c r="T644" i="8"/>
  <c r="T643" i="8"/>
  <c r="R644" i="8"/>
  <c r="R643" i="8"/>
  <c r="P644" i="8"/>
  <c r="P643" i="8"/>
  <c r="BI642" i="8"/>
  <c r="BH642" i="8"/>
  <c r="BG642" i="8"/>
  <c r="BF642" i="8"/>
  <c r="T642" i="8"/>
  <c r="R642" i="8"/>
  <c r="P642" i="8"/>
  <c r="BI641" i="8"/>
  <c r="BH641" i="8"/>
  <c r="BG641" i="8"/>
  <c r="BF641" i="8"/>
  <c r="T641" i="8"/>
  <c r="R641" i="8"/>
  <c r="P641" i="8"/>
  <c r="BI632" i="8"/>
  <c r="BH632" i="8"/>
  <c r="BG632" i="8"/>
  <c r="BF632" i="8"/>
  <c r="T632" i="8"/>
  <c r="R632" i="8"/>
  <c r="P632" i="8"/>
  <c r="BI630" i="8"/>
  <c r="BH630" i="8"/>
  <c r="BG630" i="8"/>
  <c r="BF630" i="8"/>
  <c r="T630" i="8"/>
  <c r="R630" i="8"/>
  <c r="P630" i="8"/>
  <c r="BI629" i="8"/>
  <c r="BH629" i="8"/>
  <c r="BG629" i="8"/>
  <c r="BF629" i="8"/>
  <c r="T629" i="8"/>
  <c r="R629" i="8"/>
  <c r="P629" i="8"/>
  <c r="BI628" i="8"/>
  <c r="BH628" i="8"/>
  <c r="BG628" i="8"/>
  <c r="BF628" i="8"/>
  <c r="T628" i="8"/>
  <c r="R628" i="8"/>
  <c r="P628" i="8"/>
  <c r="BI625" i="8"/>
  <c r="BH625" i="8"/>
  <c r="BG625" i="8"/>
  <c r="BF625" i="8"/>
  <c r="T625" i="8"/>
  <c r="R625" i="8"/>
  <c r="P625" i="8"/>
  <c r="BI623" i="8"/>
  <c r="BH623" i="8"/>
  <c r="BG623" i="8"/>
  <c r="BF623" i="8"/>
  <c r="T623" i="8"/>
  <c r="R623" i="8"/>
  <c r="P623" i="8"/>
  <c r="BI622" i="8"/>
  <c r="BH622" i="8"/>
  <c r="BG622" i="8"/>
  <c r="BF622" i="8"/>
  <c r="T622" i="8"/>
  <c r="R622" i="8"/>
  <c r="P622" i="8"/>
  <c r="BI621" i="8"/>
  <c r="BH621" i="8"/>
  <c r="BG621" i="8"/>
  <c r="BF621" i="8"/>
  <c r="T621" i="8"/>
  <c r="R621" i="8"/>
  <c r="P621" i="8"/>
  <c r="BI619" i="8"/>
  <c r="BH619" i="8"/>
  <c r="BG619" i="8"/>
  <c r="BF619" i="8"/>
  <c r="T619" i="8"/>
  <c r="R619" i="8"/>
  <c r="P619" i="8"/>
  <c r="BI613" i="8"/>
  <c r="BH613" i="8"/>
  <c r="BG613" i="8"/>
  <c r="BF613" i="8"/>
  <c r="T613" i="8"/>
  <c r="R613" i="8"/>
  <c r="P613" i="8"/>
  <c r="BI609" i="8"/>
  <c r="BH609" i="8"/>
  <c r="BG609" i="8"/>
  <c r="BF609" i="8"/>
  <c r="T609" i="8"/>
  <c r="R609" i="8"/>
  <c r="P609" i="8"/>
  <c r="BI604" i="8"/>
  <c r="BH604" i="8"/>
  <c r="BG604" i="8"/>
  <c r="BF604" i="8"/>
  <c r="T604" i="8"/>
  <c r="R604" i="8"/>
  <c r="P604" i="8"/>
  <c r="BI599" i="8"/>
  <c r="BH599" i="8"/>
  <c r="BG599" i="8"/>
  <c r="BF599" i="8"/>
  <c r="T599" i="8"/>
  <c r="R599" i="8"/>
  <c r="P599" i="8"/>
  <c r="BI596" i="8"/>
  <c r="BH596" i="8"/>
  <c r="BG596" i="8"/>
  <c r="BF596" i="8"/>
  <c r="T596" i="8"/>
  <c r="R596" i="8"/>
  <c r="P596" i="8"/>
  <c r="BI593" i="8"/>
  <c r="BH593" i="8"/>
  <c r="BG593" i="8"/>
  <c r="BF593" i="8"/>
  <c r="T593" i="8"/>
  <c r="R593" i="8"/>
  <c r="P593" i="8"/>
  <c r="BI589" i="8"/>
  <c r="BH589" i="8"/>
  <c r="BG589" i="8"/>
  <c r="BF589" i="8"/>
  <c r="T589" i="8"/>
  <c r="R589" i="8"/>
  <c r="P589" i="8"/>
  <c r="BI577" i="8"/>
  <c r="BH577" i="8"/>
  <c r="BG577" i="8"/>
  <c r="BF577" i="8"/>
  <c r="T577" i="8"/>
  <c r="R577" i="8"/>
  <c r="P577" i="8"/>
  <c r="BI574" i="8"/>
  <c r="BH574" i="8"/>
  <c r="BG574" i="8"/>
  <c r="BF574" i="8"/>
  <c r="T574" i="8"/>
  <c r="R574" i="8"/>
  <c r="P574" i="8"/>
  <c r="BI571" i="8"/>
  <c r="BH571" i="8"/>
  <c r="BG571" i="8"/>
  <c r="BF571" i="8"/>
  <c r="T571" i="8"/>
  <c r="R571" i="8"/>
  <c r="P571" i="8"/>
  <c r="BI564" i="8"/>
  <c r="BH564" i="8"/>
  <c r="BG564" i="8"/>
  <c r="BF564" i="8"/>
  <c r="T564" i="8"/>
  <c r="R564" i="8"/>
  <c r="P564" i="8"/>
  <c r="BI562" i="8"/>
  <c r="BH562" i="8"/>
  <c r="BG562" i="8"/>
  <c r="BF562" i="8"/>
  <c r="T562" i="8"/>
  <c r="R562" i="8"/>
  <c r="P562" i="8"/>
  <c r="BI560" i="8"/>
  <c r="BH560" i="8"/>
  <c r="BG560" i="8"/>
  <c r="BF560" i="8"/>
  <c r="T560" i="8"/>
  <c r="R560" i="8"/>
  <c r="P560" i="8"/>
  <c r="BI558" i="8"/>
  <c r="BH558" i="8"/>
  <c r="BG558" i="8"/>
  <c r="BF558" i="8"/>
  <c r="T558" i="8"/>
  <c r="R558" i="8"/>
  <c r="P558" i="8"/>
  <c r="BI548" i="8"/>
  <c r="BH548" i="8"/>
  <c r="BG548" i="8"/>
  <c r="BF548" i="8"/>
  <c r="T548" i="8"/>
  <c r="T547" i="8" s="1"/>
  <c r="R548" i="8"/>
  <c r="R547" i="8" s="1"/>
  <c r="P548" i="8"/>
  <c r="P547" i="8"/>
  <c r="BI546" i="8"/>
  <c r="BH546" i="8"/>
  <c r="BG546" i="8"/>
  <c r="BF546" i="8"/>
  <c r="T546" i="8"/>
  <c r="R546" i="8"/>
  <c r="P546" i="8"/>
  <c r="BI544" i="8"/>
  <c r="BH544" i="8"/>
  <c r="BG544" i="8"/>
  <c r="BF544" i="8"/>
  <c r="T544" i="8"/>
  <c r="R544" i="8"/>
  <c r="P544" i="8"/>
  <c r="BI542" i="8"/>
  <c r="BH542" i="8"/>
  <c r="BG542" i="8"/>
  <c r="BF542" i="8"/>
  <c r="T542" i="8"/>
  <c r="R542" i="8"/>
  <c r="P542" i="8"/>
  <c r="BI540" i="8"/>
  <c r="BH540" i="8"/>
  <c r="BG540" i="8"/>
  <c r="BF540" i="8"/>
  <c r="T540" i="8"/>
  <c r="R540" i="8"/>
  <c r="P540" i="8"/>
  <c r="BI538" i="8"/>
  <c r="BH538" i="8"/>
  <c r="BG538" i="8"/>
  <c r="BF538" i="8"/>
  <c r="T538" i="8"/>
  <c r="R538" i="8"/>
  <c r="P538" i="8"/>
  <c r="BI536" i="8"/>
  <c r="BH536" i="8"/>
  <c r="BG536" i="8"/>
  <c r="BF536" i="8"/>
  <c r="T536" i="8"/>
  <c r="R536" i="8"/>
  <c r="P536" i="8"/>
  <c r="BI534" i="8"/>
  <c r="BH534" i="8"/>
  <c r="BG534" i="8"/>
  <c r="BF534" i="8"/>
  <c r="T534" i="8"/>
  <c r="R534" i="8"/>
  <c r="P534" i="8"/>
  <c r="BI532" i="8"/>
  <c r="BH532" i="8"/>
  <c r="BG532" i="8"/>
  <c r="BF532" i="8"/>
  <c r="T532" i="8"/>
  <c r="R532" i="8"/>
  <c r="P532" i="8"/>
  <c r="BI530" i="8"/>
  <c r="BH530" i="8"/>
  <c r="BG530" i="8"/>
  <c r="BF530" i="8"/>
  <c r="T530" i="8"/>
  <c r="R530" i="8"/>
  <c r="P530" i="8"/>
  <c r="BI528" i="8"/>
  <c r="BH528" i="8"/>
  <c r="BG528" i="8"/>
  <c r="BF528" i="8"/>
  <c r="T528" i="8"/>
  <c r="R528" i="8"/>
  <c r="P528" i="8"/>
  <c r="BI526" i="8"/>
  <c r="BH526" i="8"/>
  <c r="BG526" i="8"/>
  <c r="BF526" i="8"/>
  <c r="T526" i="8"/>
  <c r="R526" i="8"/>
  <c r="P526" i="8"/>
  <c r="BI524" i="8"/>
  <c r="BH524" i="8"/>
  <c r="BG524" i="8"/>
  <c r="BF524" i="8"/>
  <c r="T524" i="8"/>
  <c r="R524" i="8"/>
  <c r="P524" i="8"/>
  <c r="BI522" i="8"/>
  <c r="BH522" i="8"/>
  <c r="BG522" i="8"/>
  <c r="BF522" i="8"/>
  <c r="T522" i="8"/>
  <c r="R522" i="8"/>
  <c r="P522" i="8"/>
  <c r="BI520" i="8"/>
  <c r="BH520" i="8"/>
  <c r="BG520" i="8"/>
  <c r="BF520" i="8"/>
  <c r="T520" i="8"/>
  <c r="R520" i="8"/>
  <c r="P520" i="8"/>
  <c r="BI518" i="8"/>
  <c r="BH518" i="8"/>
  <c r="BG518" i="8"/>
  <c r="BF518" i="8"/>
  <c r="T518" i="8"/>
  <c r="R518" i="8"/>
  <c r="P518" i="8"/>
  <c r="BI516" i="8"/>
  <c r="BH516" i="8"/>
  <c r="BG516" i="8"/>
  <c r="BF516" i="8"/>
  <c r="T516" i="8"/>
  <c r="R516" i="8"/>
  <c r="P516" i="8"/>
  <c r="BI513" i="8"/>
  <c r="BH513" i="8"/>
  <c r="BG513" i="8"/>
  <c r="BF513" i="8"/>
  <c r="T513" i="8"/>
  <c r="R513" i="8"/>
  <c r="P513" i="8"/>
  <c r="BI511" i="8"/>
  <c r="BH511" i="8"/>
  <c r="BG511" i="8"/>
  <c r="BF511" i="8"/>
  <c r="T511" i="8"/>
  <c r="R511" i="8"/>
  <c r="P511" i="8"/>
  <c r="BI509" i="8"/>
  <c r="BH509" i="8"/>
  <c r="BG509" i="8"/>
  <c r="BF509" i="8"/>
  <c r="T509" i="8"/>
  <c r="R509" i="8"/>
  <c r="P509" i="8"/>
  <c r="BI502" i="8"/>
  <c r="BH502" i="8"/>
  <c r="BG502" i="8"/>
  <c r="BF502" i="8"/>
  <c r="T502" i="8"/>
  <c r="R502" i="8"/>
  <c r="P502" i="8"/>
  <c r="BI495" i="8"/>
  <c r="BH495" i="8"/>
  <c r="BG495" i="8"/>
  <c r="BF495" i="8"/>
  <c r="T495" i="8"/>
  <c r="R495" i="8"/>
  <c r="P495" i="8"/>
  <c r="BI494" i="8"/>
  <c r="BH494" i="8"/>
  <c r="BG494" i="8"/>
  <c r="BF494" i="8"/>
  <c r="T494" i="8"/>
  <c r="R494" i="8"/>
  <c r="P494" i="8"/>
  <c r="BI492" i="8"/>
  <c r="BH492" i="8"/>
  <c r="BG492" i="8"/>
  <c r="BF492" i="8"/>
  <c r="T492" i="8"/>
  <c r="R492" i="8"/>
  <c r="P492" i="8"/>
  <c r="BI491" i="8"/>
  <c r="BH491" i="8"/>
  <c r="BG491" i="8"/>
  <c r="BF491" i="8"/>
  <c r="T491" i="8"/>
  <c r="R491" i="8"/>
  <c r="P491" i="8"/>
  <c r="BI489" i="8"/>
  <c r="BH489" i="8"/>
  <c r="BG489" i="8"/>
  <c r="BF489" i="8"/>
  <c r="T489" i="8"/>
  <c r="R489" i="8"/>
  <c r="P489" i="8"/>
  <c r="BI483" i="8"/>
  <c r="BH483" i="8"/>
  <c r="BG483" i="8"/>
  <c r="BF483" i="8"/>
  <c r="T483" i="8"/>
  <c r="R483" i="8"/>
  <c r="P483" i="8"/>
  <c r="BI481" i="8"/>
  <c r="BH481" i="8"/>
  <c r="BG481" i="8"/>
  <c r="BF481" i="8"/>
  <c r="T481" i="8"/>
  <c r="R481" i="8"/>
  <c r="P481" i="8"/>
  <c r="BI479" i="8"/>
  <c r="BH479" i="8"/>
  <c r="BG479" i="8"/>
  <c r="BF479" i="8"/>
  <c r="T479" i="8"/>
  <c r="R479" i="8"/>
  <c r="P479" i="8"/>
  <c r="BI477" i="8"/>
  <c r="BH477" i="8"/>
  <c r="BG477" i="8"/>
  <c r="BF477" i="8"/>
  <c r="T477" i="8"/>
  <c r="R477" i="8"/>
  <c r="P477" i="8"/>
  <c r="BI475" i="8"/>
  <c r="BH475" i="8"/>
  <c r="BG475" i="8"/>
  <c r="BF475" i="8"/>
  <c r="T475" i="8"/>
  <c r="R475" i="8"/>
  <c r="P475" i="8"/>
  <c r="BI471" i="8"/>
  <c r="BH471" i="8"/>
  <c r="BG471" i="8"/>
  <c r="BF471" i="8"/>
  <c r="T471" i="8"/>
  <c r="R471" i="8"/>
  <c r="P471" i="8"/>
  <c r="BI467" i="8"/>
  <c r="BH467" i="8"/>
  <c r="BG467" i="8"/>
  <c r="BF467" i="8"/>
  <c r="T467" i="8"/>
  <c r="R467" i="8"/>
  <c r="P467" i="8"/>
  <c r="BI465" i="8"/>
  <c r="BH465" i="8"/>
  <c r="BG465" i="8"/>
  <c r="BF465" i="8"/>
  <c r="T465" i="8"/>
  <c r="R465" i="8"/>
  <c r="P465" i="8"/>
  <c r="BI463" i="8"/>
  <c r="BH463" i="8"/>
  <c r="BG463" i="8"/>
  <c r="BF463" i="8"/>
  <c r="T463" i="8"/>
  <c r="R463" i="8"/>
  <c r="P463" i="8"/>
  <c r="BI461" i="8"/>
  <c r="BH461" i="8"/>
  <c r="BG461" i="8"/>
  <c r="BF461" i="8"/>
  <c r="T461" i="8"/>
  <c r="R461" i="8"/>
  <c r="P461" i="8"/>
  <c r="BI459" i="8"/>
  <c r="BH459" i="8"/>
  <c r="BG459" i="8"/>
  <c r="BF459" i="8"/>
  <c r="T459" i="8"/>
  <c r="R459" i="8"/>
  <c r="P459" i="8"/>
  <c r="BI454" i="8"/>
  <c r="BH454" i="8"/>
  <c r="BG454" i="8"/>
  <c r="BF454" i="8"/>
  <c r="T454" i="8"/>
  <c r="R454" i="8"/>
  <c r="P454" i="8"/>
  <c r="BI452" i="8"/>
  <c r="BH452" i="8"/>
  <c r="BG452" i="8"/>
  <c r="BF452" i="8"/>
  <c r="T452" i="8"/>
  <c r="R452" i="8"/>
  <c r="P452" i="8"/>
  <c r="BI447" i="8"/>
  <c r="BH447" i="8"/>
  <c r="BG447" i="8"/>
  <c r="BF447" i="8"/>
  <c r="T447" i="8"/>
  <c r="R447" i="8"/>
  <c r="P447" i="8"/>
  <c r="BI444" i="8"/>
  <c r="BH444" i="8"/>
  <c r="BG444" i="8"/>
  <c r="BF444" i="8"/>
  <c r="T444" i="8"/>
  <c r="T443" i="8"/>
  <c r="R444" i="8"/>
  <c r="R443" i="8"/>
  <c r="P444" i="8"/>
  <c r="P443" i="8"/>
  <c r="BI441" i="8"/>
  <c r="BH441" i="8"/>
  <c r="BG441" i="8"/>
  <c r="BF441" i="8"/>
  <c r="T441" i="8"/>
  <c r="T440" i="8"/>
  <c r="R441" i="8"/>
  <c r="R440" i="8"/>
  <c r="P441" i="8"/>
  <c r="P440" i="8"/>
  <c r="BI436" i="8"/>
  <c r="BH436" i="8"/>
  <c r="BG436" i="8"/>
  <c r="BF436" i="8"/>
  <c r="T436" i="8"/>
  <c r="R436" i="8"/>
  <c r="P436" i="8"/>
  <c r="BI432" i="8"/>
  <c r="BH432" i="8"/>
  <c r="BG432" i="8"/>
  <c r="BF432" i="8"/>
  <c r="T432" i="8"/>
  <c r="R432" i="8"/>
  <c r="P432" i="8"/>
  <c r="BI429" i="8"/>
  <c r="BH429" i="8"/>
  <c r="BG429" i="8"/>
  <c r="BF429" i="8"/>
  <c r="T429" i="8"/>
  <c r="R429" i="8"/>
  <c r="P429" i="8"/>
  <c r="BI426" i="8"/>
  <c r="BH426" i="8"/>
  <c r="BG426" i="8"/>
  <c r="BF426" i="8"/>
  <c r="T426" i="8"/>
  <c r="R426" i="8"/>
  <c r="P426" i="8"/>
  <c r="BI423" i="8"/>
  <c r="BH423" i="8"/>
  <c r="BG423" i="8"/>
  <c r="BF423" i="8"/>
  <c r="T423" i="8"/>
  <c r="R423" i="8"/>
  <c r="P423" i="8"/>
  <c r="BI420" i="8"/>
  <c r="BH420" i="8"/>
  <c r="BG420" i="8"/>
  <c r="BF420" i="8"/>
  <c r="T420" i="8"/>
  <c r="R420" i="8"/>
  <c r="P420" i="8"/>
  <c r="BI417" i="8"/>
  <c r="BH417" i="8"/>
  <c r="BG417" i="8"/>
  <c r="BF417" i="8"/>
  <c r="T417" i="8"/>
  <c r="R417" i="8"/>
  <c r="P417" i="8"/>
  <c r="BI415" i="8"/>
  <c r="BH415" i="8"/>
  <c r="BG415" i="8"/>
  <c r="BF415" i="8"/>
  <c r="T415" i="8"/>
  <c r="R415" i="8"/>
  <c r="P415" i="8"/>
  <c r="BI414" i="8"/>
  <c r="BH414" i="8"/>
  <c r="BG414" i="8"/>
  <c r="BF414" i="8"/>
  <c r="T414" i="8"/>
  <c r="R414" i="8"/>
  <c r="P414" i="8"/>
  <c r="BI413" i="8"/>
  <c r="BH413" i="8"/>
  <c r="BG413" i="8"/>
  <c r="BF413" i="8"/>
  <c r="T413" i="8"/>
  <c r="R413" i="8"/>
  <c r="P413" i="8"/>
  <c r="BI411" i="8"/>
  <c r="BH411" i="8"/>
  <c r="BG411" i="8"/>
  <c r="BF411" i="8"/>
  <c r="T411" i="8"/>
  <c r="R411" i="8"/>
  <c r="P411" i="8"/>
  <c r="BI409" i="8"/>
  <c r="BH409" i="8"/>
  <c r="BG409" i="8"/>
  <c r="BF409" i="8"/>
  <c r="T409" i="8"/>
  <c r="R409" i="8"/>
  <c r="P409" i="8"/>
  <c r="BI398" i="8"/>
  <c r="BH398" i="8"/>
  <c r="BG398" i="8"/>
  <c r="BF398" i="8"/>
  <c r="T398" i="8"/>
  <c r="R398" i="8"/>
  <c r="P398" i="8"/>
  <c r="BI390" i="8"/>
  <c r="BH390" i="8"/>
  <c r="BG390" i="8"/>
  <c r="BF390" i="8"/>
  <c r="T390" i="8"/>
  <c r="R390" i="8"/>
  <c r="P390" i="8"/>
  <c r="BI388" i="8"/>
  <c r="BH388" i="8"/>
  <c r="BG388" i="8"/>
  <c r="BF388" i="8"/>
  <c r="T388" i="8"/>
  <c r="R388" i="8"/>
  <c r="P388" i="8"/>
  <c r="BI386" i="8"/>
  <c r="BH386" i="8"/>
  <c r="BG386" i="8"/>
  <c r="BF386" i="8"/>
  <c r="T386" i="8"/>
  <c r="R386" i="8"/>
  <c r="P386" i="8"/>
  <c r="BI375" i="8"/>
  <c r="BH375" i="8"/>
  <c r="BG375" i="8"/>
  <c r="BF375" i="8"/>
  <c r="T375" i="8"/>
  <c r="R375" i="8"/>
  <c r="P375" i="8"/>
  <c r="BI373" i="8"/>
  <c r="BH373" i="8"/>
  <c r="BG373" i="8"/>
  <c r="BF373" i="8"/>
  <c r="T373" i="8"/>
  <c r="R373" i="8"/>
  <c r="P373" i="8"/>
  <c r="BI350" i="8"/>
  <c r="BH350" i="8"/>
  <c r="BG350" i="8"/>
  <c r="BF350" i="8"/>
  <c r="T350" i="8"/>
  <c r="R350" i="8"/>
  <c r="P350" i="8"/>
  <c r="BI348" i="8"/>
  <c r="BH348" i="8"/>
  <c r="BG348" i="8"/>
  <c r="BF348" i="8"/>
  <c r="T348" i="8"/>
  <c r="R348" i="8"/>
  <c r="P348" i="8"/>
  <c r="BI347" i="8"/>
  <c r="BH347" i="8"/>
  <c r="BG347" i="8"/>
  <c r="BF347" i="8"/>
  <c r="T347" i="8"/>
  <c r="R347" i="8"/>
  <c r="P347" i="8"/>
  <c r="BI307" i="8"/>
  <c r="BH307" i="8"/>
  <c r="BG307" i="8"/>
  <c r="BF307" i="8"/>
  <c r="T307" i="8"/>
  <c r="R307" i="8"/>
  <c r="P307" i="8"/>
  <c r="BI304" i="8"/>
  <c r="BH304" i="8"/>
  <c r="BG304" i="8"/>
  <c r="BF304" i="8"/>
  <c r="T304" i="8"/>
  <c r="R304" i="8"/>
  <c r="P304" i="8"/>
  <c r="BI300" i="8"/>
  <c r="BH300" i="8"/>
  <c r="BG300" i="8"/>
  <c r="BF300" i="8"/>
  <c r="T300" i="8"/>
  <c r="R300" i="8"/>
  <c r="P300" i="8"/>
  <c r="BI289" i="8"/>
  <c r="BH289" i="8"/>
  <c r="BG289" i="8"/>
  <c r="BF289" i="8"/>
  <c r="T289" i="8"/>
  <c r="R289" i="8"/>
  <c r="P289" i="8"/>
  <c r="BI288" i="8"/>
  <c r="BH288" i="8"/>
  <c r="BG288" i="8"/>
  <c r="BF288" i="8"/>
  <c r="T288" i="8"/>
  <c r="R288" i="8"/>
  <c r="P288" i="8"/>
  <c r="BI270" i="8"/>
  <c r="BH270" i="8"/>
  <c r="BG270" i="8"/>
  <c r="BF270" i="8"/>
  <c r="T270" i="8"/>
  <c r="R270" i="8"/>
  <c r="P270" i="8"/>
  <c r="BI264" i="8"/>
  <c r="BH264" i="8"/>
  <c r="BG264" i="8"/>
  <c r="BF264" i="8"/>
  <c r="T264" i="8"/>
  <c r="R264" i="8"/>
  <c r="P264" i="8"/>
  <c r="BI262" i="8"/>
  <c r="BH262" i="8"/>
  <c r="BG262" i="8"/>
  <c r="BF262" i="8"/>
  <c r="T262" i="8"/>
  <c r="R262" i="8"/>
  <c r="P262" i="8"/>
  <c r="BI258" i="8"/>
  <c r="BH258" i="8"/>
  <c r="BG258" i="8"/>
  <c r="BF258" i="8"/>
  <c r="T258" i="8"/>
  <c r="R258" i="8"/>
  <c r="P258" i="8"/>
  <c r="BI255" i="8"/>
  <c r="BH255" i="8"/>
  <c r="BG255" i="8"/>
  <c r="BF255" i="8"/>
  <c r="T255" i="8"/>
  <c r="R255" i="8"/>
  <c r="P255" i="8"/>
  <c r="BI228" i="8"/>
  <c r="BH228" i="8"/>
  <c r="BG228" i="8"/>
  <c r="BF228" i="8"/>
  <c r="T228" i="8"/>
  <c r="R228" i="8"/>
  <c r="P228" i="8"/>
  <c r="BI227" i="8"/>
  <c r="BH227" i="8"/>
  <c r="BG227" i="8"/>
  <c r="BF227" i="8"/>
  <c r="T227" i="8"/>
  <c r="R227" i="8"/>
  <c r="P227" i="8"/>
  <c r="BI222" i="8"/>
  <c r="BH222" i="8"/>
  <c r="BG222" i="8"/>
  <c r="BF222" i="8"/>
  <c r="T222" i="8"/>
  <c r="R222" i="8"/>
  <c r="P222" i="8"/>
  <c r="BI219" i="8"/>
  <c r="BH219" i="8"/>
  <c r="BG219" i="8"/>
  <c r="BF219" i="8"/>
  <c r="T219" i="8"/>
  <c r="R219" i="8"/>
  <c r="P219" i="8"/>
  <c r="BI215" i="8"/>
  <c r="BH215" i="8"/>
  <c r="BG215" i="8"/>
  <c r="BF215" i="8"/>
  <c r="T215" i="8"/>
  <c r="R215" i="8"/>
  <c r="P215" i="8"/>
  <c r="BI213" i="8"/>
  <c r="BH213" i="8"/>
  <c r="BG213" i="8"/>
  <c r="BF213" i="8"/>
  <c r="T213" i="8"/>
  <c r="R213" i="8"/>
  <c r="P213" i="8"/>
  <c r="BI210" i="8"/>
  <c r="BH210" i="8"/>
  <c r="BG210" i="8"/>
  <c r="BF210" i="8"/>
  <c r="T210" i="8"/>
  <c r="R210" i="8"/>
  <c r="P210" i="8"/>
  <c r="BI201" i="8"/>
  <c r="BH201" i="8"/>
  <c r="BG201" i="8"/>
  <c r="BF201" i="8"/>
  <c r="T201" i="8"/>
  <c r="R201" i="8"/>
  <c r="P201" i="8"/>
  <c r="BI194" i="8"/>
  <c r="BH194" i="8"/>
  <c r="BG194" i="8"/>
  <c r="BF194" i="8"/>
  <c r="T194" i="8"/>
  <c r="R194" i="8"/>
  <c r="P194" i="8"/>
  <c r="BI190" i="8"/>
  <c r="BH190" i="8"/>
  <c r="BG190" i="8"/>
  <c r="BF190" i="8"/>
  <c r="T190" i="8"/>
  <c r="R190" i="8"/>
  <c r="P190" i="8"/>
  <c r="BI186" i="8"/>
  <c r="BH186" i="8"/>
  <c r="BG186" i="8"/>
  <c r="BF186" i="8"/>
  <c r="T186" i="8"/>
  <c r="R186" i="8"/>
  <c r="P186" i="8"/>
  <c r="BI182" i="8"/>
  <c r="BH182" i="8"/>
  <c r="BG182" i="8"/>
  <c r="BF182" i="8"/>
  <c r="T182" i="8"/>
  <c r="R182" i="8"/>
  <c r="P182" i="8"/>
  <c r="BI178" i="8"/>
  <c r="BH178" i="8"/>
  <c r="BG178" i="8"/>
  <c r="BF178" i="8"/>
  <c r="T178" i="8"/>
  <c r="R178" i="8"/>
  <c r="P178" i="8"/>
  <c r="BI174" i="8"/>
  <c r="BH174" i="8"/>
  <c r="BG174" i="8"/>
  <c r="BF174" i="8"/>
  <c r="T174" i="8"/>
  <c r="R174" i="8"/>
  <c r="P174" i="8"/>
  <c r="BI172" i="8"/>
  <c r="BH172" i="8"/>
  <c r="BG172" i="8"/>
  <c r="BF172" i="8"/>
  <c r="T172" i="8"/>
  <c r="R172" i="8"/>
  <c r="P172" i="8"/>
  <c r="BI161" i="8"/>
  <c r="BH161" i="8"/>
  <c r="BG161" i="8"/>
  <c r="BF161" i="8"/>
  <c r="T161" i="8"/>
  <c r="R161" i="8"/>
  <c r="P161" i="8"/>
  <c r="BI144" i="8"/>
  <c r="BH144" i="8"/>
  <c r="BG144" i="8"/>
  <c r="BF144" i="8"/>
  <c r="T144" i="8"/>
  <c r="R144" i="8"/>
  <c r="P144" i="8"/>
  <c r="F137" i="8"/>
  <c r="F135" i="8"/>
  <c r="E133" i="8"/>
  <c r="F93" i="8"/>
  <c r="F91" i="8"/>
  <c r="E89" i="8"/>
  <c r="J26" i="8"/>
  <c r="E26" i="8"/>
  <c r="J138" i="8" s="1"/>
  <c r="J25" i="8"/>
  <c r="J23" i="8"/>
  <c r="E23" i="8"/>
  <c r="J93" i="8" s="1"/>
  <c r="J22" i="8"/>
  <c r="J20" i="8"/>
  <c r="E20" i="8"/>
  <c r="F138" i="8" s="1"/>
  <c r="J19" i="8"/>
  <c r="J14" i="8"/>
  <c r="J135" i="8" s="1"/>
  <c r="E7" i="8"/>
  <c r="E85" i="8"/>
  <c r="J39" i="7"/>
  <c r="J38" i="7"/>
  <c r="AY101" i="1" s="1"/>
  <c r="J37" i="7"/>
  <c r="AX101" i="1"/>
  <c r="BI130" i="7"/>
  <c r="BH130" i="7"/>
  <c r="BG130" i="7"/>
  <c r="BF130" i="7"/>
  <c r="T130" i="7"/>
  <c r="R130" i="7"/>
  <c r="P130" i="7"/>
  <c r="BI128" i="7"/>
  <c r="BH128" i="7"/>
  <c r="BG128" i="7"/>
  <c r="BF128" i="7"/>
  <c r="T128" i="7"/>
  <c r="R128" i="7"/>
  <c r="P128" i="7"/>
  <c r="BI126" i="7"/>
  <c r="BH126" i="7"/>
  <c r="BG126" i="7"/>
  <c r="BF126" i="7"/>
  <c r="T126" i="7"/>
  <c r="R126" i="7"/>
  <c r="P126" i="7"/>
  <c r="BI125" i="7"/>
  <c r="BH125" i="7"/>
  <c r="BG125" i="7"/>
  <c r="BF125" i="7"/>
  <c r="T125" i="7"/>
  <c r="R125" i="7"/>
  <c r="P125" i="7"/>
  <c r="BI123" i="7"/>
  <c r="BH123" i="7"/>
  <c r="BG123" i="7"/>
  <c r="BF123" i="7"/>
  <c r="T123" i="7"/>
  <c r="R123" i="7"/>
  <c r="P123" i="7"/>
  <c r="F117" i="7"/>
  <c r="F115" i="7"/>
  <c r="E113" i="7"/>
  <c r="F93" i="7"/>
  <c r="F91" i="7"/>
  <c r="E89" i="7"/>
  <c r="J26" i="7"/>
  <c r="E26" i="7"/>
  <c r="J94" i="7" s="1"/>
  <c r="J25" i="7"/>
  <c r="J23" i="7"/>
  <c r="E23" i="7"/>
  <c r="J117" i="7"/>
  <c r="J22" i="7"/>
  <c r="J20" i="7"/>
  <c r="E20" i="7"/>
  <c r="F118" i="7" s="1"/>
  <c r="J19" i="7"/>
  <c r="J14" i="7"/>
  <c r="J91" i="7" s="1"/>
  <c r="E7" i="7"/>
  <c r="E109" i="7"/>
  <c r="J39" i="6"/>
  <c r="J38" i="6"/>
  <c r="AY100" i="1" s="1"/>
  <c r="J37" i="6"/>
  <c r="AX100" i="1"/>
  <c r="BI121" i="6"/>
  <c r="F39" i="6" s="1"/>
  <c r="BD100" i="1" s="1"/>
  <c r="BH121" i="6"/>
  <c r="F38" i="6" s="1"/>
  <c r="BC100" i="1" s="1"/>
  <c r="BG121" i="6"/>
  <c r="F37" i="6" s="1"/>
  <c r="BB100" i="1" s="1"/>
  <c r="BF121" i="6"/>
  <c r="T121" i="6"/>
  <c r="T120" i="6" s="1"/>
  <c r="R121" i="6"/>
  <c r="R120" i="6"/>
  <c r="P121" i="6"/>
  <c r="P120" i="6"/>
  <c r="AU100" i="1"/>
  <c r="F116" i="6"/>
  <c r="F114" i="6"/>
  <c r="E112" i="6"/>
  <c r="F93" i="6"/>
  <c r="F91" i="6"/>
  <c r="E89" i="6"/>
  <c r="J26" i="6"/>
  <c r="E26" i="6"/>
  <c r="J94" i="6" s="1"/>
  <c r="J25" i="6"/>
  <c r="J23" i="6"/>
  <c r="E23" i="6"/>
  <c r="J116" i="6" s="1"/>
  <c r="J22" i="6"/>
  <c r="J20" i="6"/>
  <c r="E20" i="6"/>
  <c r="F94" i="6" s="1"/>
  <c r="J19" i="6"/>
  <c r="J14" i="6"/>
  <c r="J91" i="6" s="1"/>
  <c r="E7" i="6"/>
  <c r="E85" i="6"/>
  <c r="J39" i="5"/>
  <c r="J38" i="5"/>
  <c r="AY99" i="1" s="1"/>
  <c r="J37" i="5"/>
  <c r="AX99" i="1" s="1"/>
  <c r="BI121" i="5"/>
  <c r="F39" i="5" s="1"/>
  <c r="BD99" i="1" s="1"/>
  <c r="BH121" i="5"/>
  <c r="F38" i="5" s="1"/>
  <c r="BC99" i="1" s="1"/>
  <c r="BG121" i="5"/>
  <c r="F37" i="5" s="1"/>
  <c r="BB99" i="1" s="1"/>
  <c r="BF121" i="5"/>
  <c r="J36" i="5" s="1"/>
  <c r="AW99" i="1" s="1"/>
  <c r="T121" i="5"/>
  <c r="T120" i="5" s="1"/>
  <c r="R121" i="5"/>
  <c r="R120" i="5" s="1"/>
  <c r="P121" i="5"/>
  <c r="P120" i="5" s="1"/>
  <c r="AU99" i="1" s="1"/>
  <c r="F116" i="5"/>
  <c r="F114" i="5"/>
  <c r="E112" i="5"/>
  <c r="F93" i="5"/>
  <c r="F91" i="5"/>
  <c r="E89" i="5"/>
  <c r="J26" i="5"/>
  <c r="E26" i="5"/>
  <c r="J117" i="5"/>
  <c r="J25" i="5"/>
  <c r="J23" i="5"/>
  <c r="E23" i="5"/>
  <c r="J116" i="5" s="1"/>
  <c r="J22" i="5"/>
  <c r="J20" i="5"/>
  <c r="E20" i="5"/>
  <c r="F117" i="5" s="1"/>
  <c r="J19" i="5"/>
  <c r="J14" i="5"/>
  <c r="J114" i="5" s="1"/>
  <c r="E7" i="5"/>
  <c r="E85" i="5"/>
  <c r="J39" i="4"/>
  <c r="J38" i="4"/>
  <c r="AY98" i="1"/>
  <c r="J37" i="4"/>
  <c r="AX98" i="1" s="1"/>
  <c r="BI127" i="4"/>
  <c r="BH127" i="4"/>
  <c r="BG127" i="4"/>
  <c r="BF127" i="4"/>
  <c r="T127" i="4"/>
  <c r="R127" i="4"/>
  <c r="P127" i="4"/>
  <c r="BI126" i="4"/>
  <c r="BH126" i="4"/>
  <c r="BG126" i="4"/>
  <c r="BF126" i="4"/>
  <c r="T126" i="4"/>
  <c r="R126" i="4"/>
  <c r="P126" i="4"/>
  <c r="BI125" i="4"/>
  <c r="BH125" i="4"/>
  <c r="BG125" i="4"/>
  <c r="BF125" i="4"/>
  <c r="T125" i="4"/>
  <c r="R125" i="4"/>
  <c r="P125" i="4"/>
  <c r="BI123" i="4"/>
  <c r="BH123" i="4"/>
  <c r="BG123" i="4"/>
  <c r="BF123" i="4"/>
  <c r="T123" i="4"/>
  <c r="R123" i="4"/>
  <c r="P123" i="4"/>
  <c r="BI122" i="4"/>
  <c r="BH122" i="4"/>
  <c r="BG122" i="4"/>
  <c r="BF122" i="4"/>
  <c r="T122" i="4"/>
  <c r="R122" i="4"/>
  <c r="P122" i="4"/>
  <c r="BI121" i="4"/>
  <c r="BH121" i="4"/>
  <c r="BG121" i="4"/>
  <c r="BF121" i="4"/>
  <c r="T121" i="4"/>
  <c r="R121" i="4"/>
  <c r="P121" i="4"/>
  <c r="F116" i="4"/>
  <c r="F114" i="4"/>
  <c r="E112" i="4"/>
  <c r="F93" i="4"/>
  <c r="F91" i="4"/>
  <c r="E89" i="4"/>
  <c r="J26" i="4"/>
  <c r="E26" i="4"/>
  <c r="J94" i="4" s="1"/>
  <c r="J25" i="4"/>
  <c r="J23" i="4"/>
  <c r="E23" i="4"/>
  <c r="J116" i="4"/>
  <c r="J22" i="4"/>
  <c r="J20" i="4"/>
  <c r="E20" i="4"/>
  <c r="F94" i="4" s="1"/>
  <c r="J19" i="4"/>
  <c r="J14" i="4"/>
  <c r="J114" i="4" s="1"/>
  <c r="E7" i="4"/>
  <c r="E108" i="4" s="1"/>
  <c r="J39" i="3"/>
  <c r="J38" i="3"/>
  <c r="AY97" i="1"/>
  <c r="J37" i="3"/>
  <c r="AX97" i="1"/>
  <c r="BI970" i="3"/>
  <c r="BH970" i="3"/>
  <c r="BG970" i="3"/>
  <c r="BF970" i="3"/>
  <c r="T970" i="3"/>
  <c r="T969" i="3"/>
  <c r="R970" i="3"/>
  <c r="R969" i="3"/>
  <c r="P970" i="3"/>
  <c r="P969" i="3"/>
  <c r="BI968" i="3"/>
  <c r="BH968" i="3"/>
  <c r="BG968" i="3"/>
  <c r="BF968" i="3"/>
  <c r="T968" i="3"/>
  <c r="R968" i="3"/>
  <c r="P968" i="3"/>
  <c r="BI967" i="3"/>
  <c r="BH967" i="3"/>
  <c r="BG967" i="3"/>
  <c r="BF967" i="3"/>
  <c r="T967" i="3"/>
  <c r="R967" i="3"/>
  <c r="P967" i="3"/>
  <c r="BI958" i="3"/>
  <c r="BH958" i="3"/>
  <c r="BG958" i="3"/>
  <c r="BF958" i="3"/>
  <c r="T958" i="3"/>
  <c r="R958" i="3"/>
  <c r="P958" i="3"/>
  <c r="BI956" i="3"/>
  <c r="BH956" i="3"/>
  <c r="BG956" i="3"/>
  <c r="BF956" i="3"/>
  <c r="T956" i="3"/>
  <c r="R956" i="3"/>
  <c r="P956" i="3"/>
  <c r="BI955" i="3"/>
  <c r="BH955" i="3"/>
  <c r="BG955" i="3"/>
  <c r="BF955" i="3"/>
  <c r="T955" i="3"/>
  <c r="R955" i="3"/>
  <c r="P955" i="3"/>
  <c r="BI954" i="3"/>
  <c r="BH954" i="3"/>
  <c r="BG954" i="3"/>
  <c r="BF954" i="3"/>
  <c r="T954" i="3"/>
  <c r="R954" i="3"/>
  <c r="P954" i="3"/>
  <c r="BI951" i="3"/>
  <c r="BH951" i="3"/>
  <c r="BG951" i="3"/>
  <c r="BF951" i="3"/>
  <c r="T951" i="3"/>
  <c r="R951" i="3"/>
  <c r="P951" i="3"/>
  <c r="BI949" i="3"/>
  <c r="BH949" i="3"/>
  <c r="BG949" i="3"/>
  <c r="BF949" i="3"/>
  <c r="T949" i="3"/>
  <c r="R949" i="3"/>
  <c r="P949" i="3"/>
  <c r="BI948" i="3"/>
  <c r="BH948" i="3"/>
  <c r="BG948" i="3"/>
  <c r="BF948" i="3"/>
  <c r="T948" i="3"/>
  <c r="R948" i="3"/>
  <c r="P948" i="3"/>
  <c r="BI947" i="3"/>
  <c r="BH947" i="3"/>
  <c r="BG947" i="3"/>
  <c r="BF947" i="3"/>
  <c r="T947" i="3"/>
  <c r="R947" i="3"/>
  <c r="P947" i="3"/>
  <c r="BI945" i="3"/>
  <c r="BH945" i="3"/>
  <c r="BG945" i="3"/>
  <c r="BF945" i="3"/>
  <c r="T945" i="3"/>
  <c r="R945" i="3"/>
  <c r="P945" i="3"/>
  <c r="BI939" i="3"/>
  <c r="BH939" i="3"/>
  <c r="BG939" i="3"/>
  <c r="BF939" i="3"/>
  <c r="T939" i="3"/>
  <c r="R939" i="3"/>
  <c r="P939" i="3"/>
  <c r="BI933" i="3"/>
  <c r="BH933" i="3"/>
  <c r="BG933" i="3"/>
  <c r="BF933" i="3"/>
  <c r="T933" i="3"/>
  <c r="R933" i="3"/>
  <c r="P933" i="3"/>
  <c r="P922" i="3"/>
  <c r="BI928" i="3"/>
  <c r="BH928" i="3"/>
  <c r="BG928" i="3"/>
  <c r="BF928" i="3"/>
  <c r="T928" i="3"/>
  <c r="R928" i="3"/>
  <c r="P928" i="3"/>
  <c r="BI923" i="3"/>
  <c r="BH923" i="3"/>
  <c r="BG923" i="3"/>
  <c r="BF923" i="3"/>
  <c r="T923" i="3"/>
  <c r="T922" i="3" s="1"/>
  <c r="R923" i="3"/>
  <c r="R922" i="3" s="1"/>
  <c r="P923" i="3"/>
  <c r="BI920" i="3"/>
  <c r="BH920" i="3"/>
  <c r="BG920" i="3"/>
  <c r="BF920" i="3"/>
  <c r="T920" i="3"/>
  <c r="R920" i="3"/>
  <c r="P920" i="3"/>
  <c r="BI918" i="3"/>
  <c r="BH918" i="3"/>
  <c r="BG918" i="3"/>
  <c r="BF918" i="3"/>
  <c r="T918" i="3"/>
  <c r="R918" i="3"/>
  <c r="P918" i="3"/>
  <c r="BI915" i="3"/>
  <c r="BH915" i="3"/>
  <c r="BG915" i="3"/>
  <c r="BF915" i="3"/>
  <c r="T915" i="3"/>
  <c r="R915" i="3"/>
  <c r="P915" i="3"/>
  <c r="BI912" i="3"/>
  <c r="BH912" i="3"/>
  <c r="BG912" i="3"/>
  <c r="BF912" i="3"/>
  <c r="T912" i="3"/>
  <c r="R912" i="3"/>
  <c r="P912" i="3"/>
  <c r="BI910" i="3"/>
  <c r="BH910" i="3"/>
  <c r="BG910" i="3"/>
  <c r="BF910" i="3"/>
  <c r="T910" i="3"/>
  <c r="R910" i="3"/>
  <c r="P910" i="3"/>
  <c r="BI899" i="3"/>
  <c r="BH899" i="3"/>
  <c r="BG899" i="3"/>
  <c r="BF899" i="3"/>
  <c r="T899" i="3"/>
  <c r="R899" i="3"/>
  <c r="P899" i="3"/>
  <c r="BI896" i="3"/>
  <c r="BH896" i="3"/>
  <c r="BG896" i="3"/>
  <c r="BF896" i="3"/>
  <c r="T896" i="3"/>
  <c r="R896" i="3"/>
  <c r="P896" i="3"/>
  <c r="BI893" i="3"/>
  <c r="BH893" i="3"/>
  <c r="BG893" i="3"/>
  <c r="BF893" i="3"/>
  <c r="T893" i="3"/>
  <c r="R893" i="3"/>
  <c r="P893" i="3"/>
  <c r="BI888" i="3"/>
  <c r="BH888" i="3"/>
  <c r="BG888" i="3"/>
  <c r="BF888" i="3"/>
  <c r="T888" i="3"/>
  <c r="R888" i="3"/>
  <c r="P888" i="3"/>
  <c r="BI881" i="3"/>
  <c r="BH881" i="3"/>
  <c r="BG881" i="3"/>
  <c r="BF881" i="3"/>
  <c r="T881" i="3"/>
  <c r="R881" i="3"/>
  <c r="P881" i="3"/>
  <c r="BI879" i="3"/>
  <c r="BH879" i="3"/>
  <c r="BG879" i="3"/>
  <c r="BF879" i="3"/>
  <c r="T879" i="3"/>
  <c r="R879" i="3"/>
  <c r="P879" i="3"/>
  <c r="BI877" i="3"/>
  <c r="BH877" i="3"/>
  <c r="BG877" i="3"/>
  <c r="BF877" i="3"/>
  <c r="T877" i="3"/>
  <c r="R877" i="3"/>
  <c r="P877" i="3"/>
  <c r="BI875" i="3"/>
  <c r="BH875" i="3"/>
  <c r="BG875" i="3"/>
  <c r="BF875" i="3"/>
  <c r="T875" i="3"/>
  <c r="R875" i="3"/>
  <c r="P875" i="3"/>
  <c r="BI873" i="3"/>
  <c r="BH873" i="3"/>
  <c r="BG873" i="3"/>
  <c r="BF873" i="3"/>
  <c r="T873" i="3"/>
  <c r="R873" i="3"/>
  <c r="P873" i="3"/>
  <c r="BI871" i="3"/>
  <c r="BH871" i="3"/>
  <c r="BG871" i="3"/>
  <c r="BF871" i="3"/>
  <c r="T871" i="3"/>
  <c r="R871" i="3"/>
  <c r="P871" i="3"/>
  <c r="BI869" i="3"/>
  <c r="BH869" i="3"/>
  <c r="BG869" i="3"/>
  <c r="BF869" i="3"/>
  <c r="T869" i="3"/>
  <c r="R869" i="3"/>
  <c r="P869" i="3"/>
  <c r="BI867" i="3"/>
  <c r="BH867" i="3"/>
  <c r="BG867" i="3"/>
  <c r="BF867" i="3"/>
  <c r="T867" i="3"/>
  <c r="R867" i="3"/>
  <c r="P867" i="3"/>
  <c r="BI865" i="3"/>
  <c r="BH865" i="3"/>
  <c r="BG865" i="3"/>
  <c r="BF865" i="3"/>
  <c r="T865" i="3"/>
  <c r="R865" i="3"/>
  <c r="P865" i="3"/>
  <c r="BI863" i="3"/>
  <c r="BH863" i="3"/>
  <c r="BG863" i="3"/>
  <c r="BF863" i="3"/>
  <c r="T863" i="3"/>
  <c r="R863" i="3"/>
  <c r="P863" i="3"/>
  <c r="BI861" i="3"/>
  <c r="BH861" i="3"/>
  <c r="BG861" i="3"/>
  <c r="BF861" i="3"/>
  <c r="T861" i="3"/>
  <c r="R861" i="3"/>
  <c r="P861" i="3"/>
  <c r="BI859" i="3"/>
  <c r="BH859" i="3"/>
  <c r="BG859" i="3"/>
  <c r="BF859" i="3"/>
  <c r="T859" i="3"/>
  <c r="R859" i="3"/>
  <c r="P859" i="3"/>
  <c r="BI857" i="3"/>
  <c r="BH857" i="3"/>
  <c r="BG857" i="3"/>
  <c r="BF857" i="3"/>
  <c r="T857" i="3"/>
  <c r="R857" i="3"/>
  <c r="P857" i="3"/>
  <c r="BI852" i="3"/>
  <c r="BH852" i="3"/>
  <c r="BG852" i="3"/>
  <c r="BF852" i="3"/>
  <c r="T852" i="3"/>
  <c r="R852" i="3"/>
  <c r="P852" i="3"/>
  <c r="BI850" i="3"/>
  <c r="BH850" i="3"/>
  <c r="BG850" i="3"/>
  <c r="BF850" i="3"/>
  <c r="T850" i="3"/>
  <c r="R850" i="3"/>
  <c r="P850" i="3"/>
  <c r="BI846" i="3"/>
  <c r="BH846" i="3"/>
  <c r="BG846" i="3"/>
  <c r="BF846" i="3"/>
  <c r="T846" i="3"/>
  <c r="R846" i="3"/>
  <c r="P846" i="3"/>
  <c r="BI842" i="3"/>
  <c r="BH842" i="3"/>
  <c r="BG842" i="3"/>
  <c r="BF842" i="3"/>
  <c r="T842" i="3"/>
  <c r="R842" i="3"/>
  <c r="P842" i="3"/>
  <c r="BI840" i="3"/>
  <c r="BH840" i="3"/>
  <c r="BG840" i="3"/>
  <c r="BF840" i="3"/>
  <c r="T840" i="3"/>
  <c r="R840" i="3"/>
  <c r="P840" i="3"/>
  <c r="BI837" i="3"/>
  <c r="BH837" i="3"/>
  <c r="BG837" i="3"/>
  <c r="BF837" i="3"/>
  <c r="T837" i="3"/>
  <c r="R837" i="3"/>
  <c r="P837" i="3"/>
  <c r="BI835" i="3"/>
  <c r="BH835" i="3"/>
  <c r="BG835" i="3"/>
  <c r="BF835" i="3"/>
  <c r="T835" i="3"/>
  <c r="R835" i="3"/>
  <c r="P835" i="3"/>
  <c r="BI833" i="3"/>
  <c r="BH833" i="3"/>
  <c r="BG833" i="3"/>
  <c r="BF833" i="3"/>
  <c r="T833" i="3"/>
  <c r="R833" i="3"/>
  <c r="P833" i="3"/>
  <c r="BI826" i="3"/>
  <c r="BH826" i="3"/>
  <c r="BG826" i="3"/>
  <c r="BF826" i="3"/>
  <c r="T826" i="3"/>
  <c r="R826" i="3"/>
  <c r="P826" i="3"/>
  <c r="BI819" i="3"/>
  <c r="BH819" i="3"/>
  <c r="BG819" i="3"/>
  <c r="BF819" i="3"/>
  <c r="T819" i="3"/>
  <c r="R819" i="3"/>
  <c r="P819" i="3"/>
  <c r="BI818" i="3"/>
  <c r="BH818" i="3"/>
  <c r="BG818" i="3"/>
  <c r="BF818" i="3"/>
  <c r="T818" i="3"/>
  <c r="R818" i="3"/>
  <c r="P818" i="3"/>
  <c r="BI816" i="3"/>
  <c r="BH816" i="3"/>
  <c r="BG816" i="3"/>
  <c r="BF816" i="3"/>
  <c r="T816" i="3"/>
  <c r="R816" i="3"/>
  <c r="P816" i="3"/>
  <c r="BI810" i="3"/>
  <c r="BH810" i="3"/>
  <c r="BG810" i="3"/>
  <c r="BF810" i="3"/>
  <c r="T810" i="3"/>
  <c r="R810" i="3"/>
  <c r="P810" i="3"/>
  <c r="BI808" i="3"/>
  <c r="BH808" i="3"/>
  <c r="BG808" i="3"/>
  <c r="BF808" i="3"/>
  <c r="T808" i="3"/>
  <c r="R808" i="3"/>
  <c r="P808" i="3"/>
  <c r="BI806" i="3"/>
  <c r="BH806" i="3"/>
  <c r="BG806" i="3"/>
  <c r="BF806" i="3"/>
  <c r="T806" i="3"/>
  <c r="R806" i="3"/>
  <c r="P806" i="3"/>
  <c r="BI804" i="3"/>
  <c r="BH804" i="3"/>
  <c r="BG804" i="3"/>
  <c r="BF804" i="3"/>
  <c r="T804" i="3"/>
  <c r="R804" i="3"/>
  <c r="P804" i="3"/>
  <c r="BI802" i="3"/>
  <c r="BH802" i="3"/>
  <c r="BG802" i="3"/>
  <c r="BF802" i="3"/>
  <c r="T802" i="3"/>
  <c r="R802" i="3"/>
  <c r="P802" i="3"/>
  <c r="BI800" i="3"/>
  <c r="BH800" i="3"/>
  <c r="BG800" i="3"/>
  <c r="BF800" i="3"/>
  <c r="T800" i="3"/>
  <c r="R800" i="3"/>
  <c r="P800" i="3"/>
  <c r="BI796" i="3"/>
  <c r="BH796" i="3"/>
  <c r="BG796" i="3"/>
  <c r="BF796" i="3"/>
  <c r="T796" i="3"/>
  <c r="R796" i="3"/>
  <c r="P796" i="3"/>
  <c r="BI792" i="3"/>
  <c r="BH792" i="3"/>
  <c r="BG792" i="3"/>
  <c r="BF792" i="3"/>
  <c r="T792" i="3"/>
  <c r="R792" i="3"/>
  <c r="P792" i="3"/>
  <c r="BI788" i="3"/>
  <c r="BH788" i="3"/>
  <c r="BG788" i="3"/>
  <c r="BF788" i="3"/>
  <c r="T788" i="3"/>
  <c r="R788" i="3"/>
  <c r="P788" i="3"/>
  <c r="BI786" i="3"/>
  <c r="BH786" i="3"/>
  <c r="BG786" i="3"/>
  <c r="BF786" i="3"/>
  <c r="T786" i="3"/>
  <c r="R786" i="3"/>
  <c r="P786" i="3"/>
  <c r="BI783" i="3"/>
  <c r="BH783" i="3"/>
  <c r="BG783" i="3"/>
  <c r="BF783" i="3"/>
  <c r="T783" i="3"/>
  <c r="R783" i="3"/>
  <c r="P783" i="3"/>
  <c r="BI781" i="3"/>
  <c r="BH781" i="3"/>
  <c r="BG781" i="3"/>
  <c r="BF781" i="3"/>
  <c r="T781" i="3"/>
  <c r="R781" i="3"/>
  <c r="P781" i="3"/>
  <c r="BI779" i="3"/>
  <c r="BH779" i="3"/>
  <c r="BG779" i="3"/>
  <c r="BF779" i="3"/>
  <c r="T779" i="3"/>
  <c r="R779" i="3"/>
  <c r="P779" i="3"/>
  <c r="BI774" i="3"/>
  <c r="BH774" i="3"/>
  <c r="BG774" i="3"/>
  <c r="BF774" i="3"/>
  <c r="T774" i="3"/>
  <c r="R774" i="3"/>
  <c r="P774" i="3"/>
  <c r="BI772" i="3"/>
  <c r="BH772" i="3"/>
  <c r="BG772" i="3"/>
  <c r="BF772" i="3"/>
  <c r="T772" i="3"/>
  <c r="R772" i="3"/>
  <c r="P772" i="3"/>
  <c r="BI767" i="3"/>
  <c r="BH767" i="3"/>
  <c r="BG767" i="3"/>
  <c r="BF767" i="3"/>
  <c r="T767" i="3"/>
  <c r="R767" i="3"/>
  <c r="P767" i="3"/>
  <c r="BI765" i="3"/>
  <c r="BH765" i="3"/>
  <c r="BG765" i="3"/>
  <c r="BF765" i="3"/>
  <c r="T765" i="3"/>
  <c r="R765" i="3"/>
  <c r="P765" i="3"/>
  <c r="BI760" i="3"/>
  <c r="BH760" i="3"/>
  <c r="BG760" i="3"/>
  <c r="BF760" i="3"/>
  <c r="T760" i="3"/>
  <c r="R760" i="3"/>
  <c r="P760" i="3"/>
  <c r="BI758" i="3"/>
  <c r="BH758" i="3"/>
  <c r="BG758" i="3"/>
  <c r="BF758" i="3"/>
  <c r="T758" i="3"/>
  <c r="R758" i="3"/>
  <c r="P758" i="3"/>
  <c r="BI753" i="3"/>
  <c r="BH753" i="3"/>
  <c r="BG753" i="3"/>
  <c r="BF753" i="3"/>
  <c r="T753" i="3"/>
  <c r="R753" i="3"/>
  <c r="P753" i="3"/>
  <c r="BI750" i="3"/>
  <c r="BH750" i="3"/>
  <c r="BG750" i="3"/>
  <c r="BF750" i="3"/>
  <c r="T750" i="3"/>
  <c r="T749" i="3"/>
  <c r="R750" i="3"/>
  <c r="R749" i="3"/>
  <c r="P750" i="3"/>
  <c r="P749" i="3"/>
  <c r="BI748" i="3"/>
  <c r="BH748" i="3"/>
  <c r="BG748" i="3"/>
  <c r="BF748" i="3"/>
  <c r="T748" i="3"/>
  <c r="R748" i="3"/>
  <c r="P748" i="3"/>
  <c r="BI746" i="3"/>
  <c r="BH746" i="3"/>
  <c r="BG746" i="3"/>
  <c r="BF746" i="3"/>
  <c r="T746" i="3"/>
  <c r="R746" i="3"/>
  <c r="P746" i="3"/>
  <c r="BI745" i="3"/>
  <c r="BH745" i="3"/>
  <c r="BG745" i="3"/>
  <c r="BF745" i="3"/>
  <c r="T745" i="3"/>
  <c r="R745" i="3"/>
  <c r="P745" i="3"/>
  <c r="BI744" i="3"/>
  <c r="BH744" i="3"/>
  <c r="BG744" i="3"/>
  <c r="BF744" i="3"/>
  <c r="T744" i="3"/>
  <c r="R744" i="3"/>
  <c r="P744" i="3"/>
  <c r="BI738" i="3"/>
  <c r="BH738" i="3"/>
  <c r="BG738" i="3"/>
  <c r="BF738" i="3"/>
  <c r="T738" i="3"/>
  <c r="R738" i="3"/>
  <c r="P738" i="3"/>
  <c r="BI734" i="3"/>
  <c r="BH734" i="3"/>
  <c r="BG734" i="3"/>
  <c r="BF734" i="3"/>
  <c r="T734" i="3"/>
  <c r="R734" i="3"/>
  <c r="P734" i="3"/>
  <c r="BI732" i="3"/>
  <c r="BH732" i="3"/>
  <c r="BG732" i="3"/>
  <c r="BF732" i="3"/>
  <c r="T732" i="3"/>
  <c r="R732" i="3"/>
  <c r="P732" i="3"/>
  <c r="BI728" i="3"/>
  <c r="BH728" i="3"/>
  <c r="BG728" i="3"/>
  <c r="BF728" i="3"/>
  <c r="T728" i="3"/>
  <c r="T727" i="3"/>
  <c r="R728" i="3"/>
  <c r="R727" i="3" s="1"/>
  <c r="P728" i="3"/>
  <c r="P727" i="3"/>
  <c r="BI723" i="3"/>
  <c r="BH723" i="3"/>
  <c r="BG723" i="3"/>
  <c r="BF723" i="3"/>
  <c r="T723" i="3"/>
  <c r="R723" i="3"/>
  <c r="P723" i="3"/>
  <c r="BI719" i="3"/>
  <c r="BH719" i="3"/>
  <c r="BG719" i="3"/>
  <c r="BF719" i="3"/>
  <c r="T719" i="3"/>
  <c r="R719" i="3"/>
  <c r="P719" i="3"/>
  <c r="BI714" i="3"/>
  <c r="BH714" i="3"/>
  <c r="BG714" i="3"/>
  <c r="BF714" i="3"/>
  <c r="T714" i="3"/>
  <c r="R714" i="3"/>
  <c r="P714" i="3"/>
  <c r="BI709" i="3"/>
  <c r="BH709" i="3"/>
  <c r="BG709" i="3"/>
  <c r="BF709" i="3"/>
  <c r="T709" i="3"/>
  <c r="R709" i="3"/>
  <c r="P709" i="3"/>
  <c r="BI706" i="3"/>
  <c r="BH706" i="3"/>
  <c r="BG706" i="3"/>
  <c r="BF706" i="3"/>
  <c r="T706" i="3"/>
  <c r="R706" i="3"/>
  <c r="P706" i="3"/>
  <c r="BI703" i="3"/>
  <c r="BH703" i="3"/>
  <c r="BG703" i="3"/>
  <c r="BF703" i="3"/>
  <c r="T703" i="3"/>
  <c r="R703" i="3"/>
  <c r="P703" i="3"/>
  <c r="BI700" i="3"/>
  <c r="BH700" i="3"/>
  <c r="BG700" i="3"/>
  <c r="BF700" i="3"/>
  <c r="T700" i="3"/>
  <c r="R700" i="3"/>
  <c r="P700" i="3"/>
  <c r="BI697" i="3"/>
  <c r="BH697" i="3"/>
  <c r="BG697" i="3"/>
  <c r="BF697" i="3"/>
  <c r="T697" i="3"/>
  <c r="R697" i="3"/>
  <c r="P697" i="3"/>
  <c r="BI694" i="3"/>
  <c r="BH694" i="3"/>
  <c r="BG694" i="3"/>
  <c r="BF694" i="3"/>
  <c r="T694" i="3"/>
  <c r="R694" i="3"/>
  <c r="P694" i="3"/>
  <c r="BI690" i="3"/>
  <c r="BH690" i="3"/>
  <c r="BG690" i="3"/>
  <c r="BF690" i="3"/>
  <c r="T690" i="3"/>
  <c r="R690" i="3"/>
  <c r="P690" i="3"/>
  <c r="BI685" i="3"/>
  <c r="BH685" i="3"/>
  <c r="BG685" i="3"/>
  <c r="BF685" i="3"/>
  <c r="T685" i="3"/>
  <c r="R685" i="3"/>
  <c r="P685" i="3"/>
  <c r="BI668" i="3"/>
  <c r="BH668" i="3"/>
  <c r="BG668" i="3"/>
  <c r="BF668" i="3"/>
  <c r="T668" i="3"/>
  <c r="R668" i="3"/>
  <c r="P668" i="3"/>
  <c r="BI660" i="3"/>
  <c r="BH660" i="3"/>
  <c r="BG660" i="3"/>
  <c r="BF660" i="3"/>
  <c r="T660" i="3"/>
  <c r="R660" i="3"/>
  <c r="P660" i="3"/>
  <c r="BI658" i="3"/>
  <c r="BH658" i="3"/>
  <c r="BG658" i="3"/>
  <c r="BF658" i="3"/>
  <c r="T658" i="3"/>
  <c r="R658" i="3"/>
  <c r="P658" i="3"/>
  <c r="BI655" i="3"/>
  <c r="BH655" i="3"/>
  <c r="BG655" i="3"/>
  <c r="BF655" i="3"/>
  <c r="T655" i="3"/>
  <c r="R655" i="3"/>
  <c r="P655" i="3"/>
  <c r="BI653" i="3"/>
  <c r="BH653" i="3"/>
  <c r="BG653" i="3"/>
  <c r="BF653" i="3"/>
  <c r="T653" i="3"/>
  <c r="R653" i="3"/>
  <c r="P653" i="3"/>
  <c r="BI641" i="3"/>
  <c r="BH641" i="3"/>
  <c r="BG641" i="3"/>
  <c r="BF641" i="3"/>
  <c r="T641" i="3"/>
  <c r="R641" i="3"/>
  <c r="P641" i="3"/>
  <c r="BI639" i="3"/>
  <c r="BH639" i="3"/>
  <c r="BG639" i="3"/>
  <c r="BF639" i="3"/>
  <c r="T639" i="3"/>
  <c r="R639" i="3"/>
  <c r="P639" i="3"/>
  <c r="BI628" i="3"/>
  <c r="BH628" i="3"/>
  <c r="BG628" i="3"/>
  <c r="BF628" i="3"/>
  <c r="T628" i="3"/>
  <c r="R628" i="3"/>
  <c r="P628" i="3"/>
  <c r="BI626" i="3"/>
  <c r="BH626" i="3"/>
  <c r="BG626" i="3"/>
  <c r="BF626" i="3"/>
  <c r="T626" i="3"/>
  <c r="R626" i="3"/>
  <c r="P626" i="3"/>
  <c r="BI603" i="3"/>
  <c r="BH603" i="3"/>
  <c r="BG603" i="3"/>
  <c r="BF603" i="3"/>
  <c r="T603" i="3"/>
  <c r="R603" i="3"/>
  <c r="P603" i="3"/>
  <c r="BI601" i="3"/>
  <c r="BH601" i="3"/>
  <c r="BG601" i="3"/>
  <c r="BF601" i="3"/>
  <c r="T601" i="3"/>
  <c r="R601" i="3"/>
  <c r="P601" i="3"/>
  <c r="BI597" i="3"/>
  <c r="BH597" i="3"/>
  <c r="BG597" i="3"/>
  <c r="BF597" i="3"/>
  <c r="T597" i="3"/>
  <c r="R597" i="3"/>
  <c r="P597" i="3"/>
  <c r="BI596" i="3"/>
  <c r="BH596" i="3"/>
  <c r="BG596" i="3"/>
  <c r="BF596" i="3"/>
  <c r="T596" i="3"/>
  <c r="R596" i="3"/>
  <c r="P596" i="3"/>
  <c r="BI556" i="3"/>
  <c r="BH556" i="3"/>
  <c r="BG556" i="3"/>
  <c r="BF556" i="3"/>
  <c r="T556" i="3"/>
  <c r="R556" i="3"/>
  <c r="P556" i="3"/>
  <c r="BI546" i="3"/>
  <c r="BH546" i="3"/>
  <c r="BG546" i="3"/>
  <c r="BF546" i="3"/>
  <c r="T546" i="3"/>
  <c r="R546" i="3"/>
  <c r="P546" i="3"/>
  <c r="BI543" i="3"/>
  <c r="BH543" i="3"/>
  <c r="BG543" i="3"/>
  <c r="BF543" i="3"/>
  <c r="T543" i="3"/>
  <c r="R543" i="3"/>
  <c r="P543" i="3"/>
  <c r="BI539" i="3"/>
  <c r="BH539" i="3"/>
  <c r="BG539" i="3"/>
  <c r="BF539" i="3"/>
  <c r="T539" i="3"/>
  <c r="R539" i="3"/>
  <c r="P539" i="3"/>
  <c r="BI528" i="3"/>
  <c r="BH528" i="3"/>
  <c r="BG528" i="3"/>
  <c r="BF528" i="3"/>
  <c r="T528" i="3"/>
  <c r="R528" i="3"/>
  <c r="P528" i="3"/>
  <c r="BI527" i="3"/>
  <c r="BH527" i="3"/>
  <c r="BG527" i="3"/>
  <c r="BF527" i="3"/>
  <c r="T527" i="3"/>
  <c r="R527" i="3"/>
  <c r="P527" i="3"/>
  <c r="BI494" i="3"/>
  <c r="BH494" i="3"/>
  <c r="BG494" i="3"/>
  <c r="BF494" i="3"/>
  <c r="T494" i="3"/>
  <c r="R494" i="3"/>
  <c r="P494" i="3"/>
  <c r="BI488" i="3"/>
  <c r="BH488" i="3"/>
  <c r="BG488" i="3"/>
  <c r="BF488" i="3"/>
  <c r="T488" i="3"/>
  <c r="R488" i="3"/>
  <c r="P488" i="3"/>
  <c r="BI486" i="3"/>
  <c r="BH486" i="3"/>
  <c r="BG486" i="3"/>
  <c r="BF486" i="3"/>
  <c r="T486" i="3"/>
  <c r="R486" i="3"/>
  <c r="P486" i="3"/>
  <c r="BI482" i="3"/>
  <c r="BH482" i="3"/>
  <c r="BG482" i="3"/>
  <c r="BF482" i="3"/>
  <c r="T482" i="3"/>
  <c r="R482" i="3"/>
  <c r="P482" i="3"/>
  <c r="BI479" i="3"/>
  <c r="BH479" i="3"/>
  <c r="BG479" i="3"/>
  <c r="BF479" i="3"/>
  <c r="T479" i="3"/>
  <c r="R479" i="3"/>
  <c r="P479" i="3"/>
  <c r="BI437" i="3"/>
  <c r="BH437" i="3"/>
  <c r="BG437" i="3"/>
  <c r="BF437" i="3"/>
  <c r="T437" i="3"/>
  <c r="R437" i="3"/>
  <c r="P437" i="3"/>
  <c r="BI436" i="3"/>
  <c r="BH436" i="3"/>
  <c r="BG436" i="3"/>
  <c r="BF436" i="3"/>
  <c r="T436" i="3"/>
  <c r="R436" i="3"/>
  <c r="P436" i="3"/>
  <c r="BI435" i="3"/>
  <c r="BH435" i="3"/>
  <c r="BG435" i="3"/>
  <c r="BF435" i="3"/>
  <c r="T435" i="3"/>
  <c r="R435" i="3"/>
  <c r="P435" i="3"/>
  <c r="BI431" i="3"/>
  <c r="BH431" i="3"/>
  <c r="BG431" i="3"/>
  <c r="BF431" i="3"/>
  <c r="T431" i="3"/>
  <c r="R431" i="3"/>
  <c r="P431" i="3"/>
  <c r="BI427" i="3"/>
  <c r="BH427" i="3"/>
  <c r="BG427" i="3"/>
  <c r="BF427" i="3"/>
  <c r="T427" i="3"/>
  <c r="R427" i="3"/>
  <c r="P427" i="3"/>
  <c r="BI424" i="3"/>
  <c r="BH424" i="3"/>
  <c r="BG424" i="3"/>
  <c r="BF424" i="3"/>
  <c r="T424" i="3"/>
  <c r="R424" i="3"/>
  <c r="P424" i="3"/>
  <c r="BI423" i="3"/>
  <c r="BH423" i="3"/>
  <c r="BG423" i="3"/>
  <c r="BF423" i="3"/>
  <c r="T423" i="3"/>
  <c r="R423" i="3"/>
  <c r="P423" i="3"/>
  <c r="BI419" i="3"/>
  <c r="BH419" i="3"/>
  <c r="BG419" i="3"/>
  <c r="BF419" i="3"/>
  <c r="T419" i="3"/>
  <c r="R419" i="3"/>
  <c r="P419" i="3"/>
  <c r="BI416" i="3"/>
  <c r="BH416" i="3"/>
  <c r="BG416" i="3"/>
  <c r="BF416" i="3"/>
  <c r="T416" i="3"/>
  <c r="R416" i="3"/>
  <c r="P416" i="3"/>
  <c r="BI413" i="3"/>
  <c r="BH413" i="3"/>
  <c r="BG413" i="3"/>
  <c r="BF413" i="3"/>
  <c r="T413" i="3"/>
  <c r="R413" i="3"/>
  <c r="P413" i="3"/>
  <c r="BI412" i="3"/>
  <c r="BH412" i="3"/>
  <c r="BG412" i="3"/>
  <c r="BF412" i="3"/>
  <c r="T412" i="3"/>
  <c r="R412" i="3"/>
  <c r="P412" i="3"/>
  <c r="BI395" i="3"/>
  <c r="BH395" i="3"/>
  <c r="BG395" i="3"/>
  <c r="BF395" i="3"/>
  <c r="T395" i="3"/>
  <c r="R395" i="3"/>
  <c r="P395" i="3"/>
  <c r="BI378" i="3"/>
  <c r="BH378" i="3"/>
  <c r="BG378" i="3"/>
  <c r="BF378" i="3"/>
  <c r="T378" i="3"/>
  <c r="R378" i="3"/>
  <c r="P378" i="3"/>
  <c r="BI369" i="3"/>
  <c r="BH369" i="3"/>
  <c r="BG369" i="3"/>
  <c r="BF369" i="3"/>
  <c r="T369" i="3"/>
  <c r="R369" i="3"/>
  <c r="P369" i="3"/>
  <c r="BI362" i="3"/>
  <c r="BH362" i="3"/>
  <c r="BG362" i="3"/>
  <c r="BF362" i="3"/>
  <c r="T362" i="3"/>
  <c r="R362" i="3"/>
  <c r="P362" i="3"/>
  <c r="BI358" i="3"/>
  <c r="BH358" i="3"/>
  <c r="BG358" i="3"/>
  <c r="BF358" i="3"/>
  <c r="T358" i="3"/>
  <c r="R358" i="3"/>
  <c r="P358" i="3"/>
  <c r="BI353" i="3"/>
  <c r="BH353" i="3"/>
  <c r="BG353" i="3"/>
  <c r="BF353" i="3"/>
  <c r="T353" i="3"/>
  <c r="R353" i="3"/>
  <c r="P353" i="3"/>
  <c r="BI335" i="3"/>
  <c r="BH335" i="3"/>
  <c r="BG335" i="3"/>
  <c r="BF335" i="3"/>
  <c r="T335" i="3"/>
  <c r="R335" i="3"/>
  <c r="P335" i="3"/>
  <c r="BI333" i="3"/>
  <c r="BH333" i="3"/>
  <c r="BG333" i="3"/>
  <c r="BF333" i="3"/>
  <c r="T333" i="3"/>
  <c r="R333" i="3"/>
  <c r="P333" i="3"/>
  <c r="BI329" i="3"/>
  <c r="BH329" i="3"/>
  <c r="BG329" i="3"/>
  <c r="BF329" i="3"/>
  <c r="T329" i="3"/>
  <c r="R329" i="3"/>
  <c r="P329" i="3"/>
  <c r="BI309" i="3"/>
  <c r="BH309" i="3"/>
  <c r="BG309" i="3"/>
  <c r="BF309" i="3"/>
  <c r="T309" i="3"/>
  <c r="R309" i="3"/>
  <c r="P309" i="3"/>
  <c r="BI302" i="3"/>
  <c r="BH302" i="3"/>
  <c r="BG302" i="3"/>
  <c r="BF302" i="3"/>
  <c r="T302" i="3"/>
  <c r="R302" i="3"/>
  <c r="P302" i="3"/>
  <c r="BI298" i="3"/>
  <c r="BH298" i="3"/>
  <c r="BG298" i="3"/>
  <c r="BF298" i="3"/>
  <c r="T298" i="3"/>
  <c r="R298" i="3"/>
  <c r="P298" i="3"/>
  <c r="BI291" i="3"/>
  <c r="BH291" i="3"/>
  <c r="BG291" i="3"/>
  <c r="BF291" i="3"/>
  <c r="T291" i="3"/>
  <c r="R291" i="3"/>
  <c r="P291" i="3"/>
  <c r="BI290" i="3"/>
  <c r="BH290" i="3"/>
  <c r="BG290" i="3"/>
  <c r="BF290" i="3"/>
  <c r="T290" i="3"/>
  <c r="R290" i="3"/>
  <c r="P290" i="3"/>
  <c r="BI286" i="3"/>
  <c r="BH286" i="3"/>
  <c r="BG286" i="3"/>
  <c r="BF286" i="3"/>
  <c r="T286" i="3"/>
  <c r="R286" i="3"/>
  <c r="P286" i="3"/>
  <c r="BI278" i="3"/>
  <c r="BH278" i="3"/>
  <c r="BG278" i="3"/>
  <c r="BF278" i="3"/>
  <c r="T278" i="3"/>
  <c r="R278" i="3"/>
  <c r="P278" i="3"/>
  <c r="BI270" i="3"/>
  <c r="BH270" i="3"/>
  <c r="BG270" i="3"/>
  <c r="BF270" i="3"/>
  <c r="T270" i="3"/>
  <c r="R270" i="3"/>
  <c r="P270" i="3"/>
  <c r="BI256" i="3"/>
  <c r="BH256" i="3"/>
  <c r="BG256" i="3"/>
  <c r="BF256" i="3"/>
  <c r="T256" i="3"/>
  <c r="R256" i="3"/>
  <c r="P256" i="3"/>
  <c r="BI238" i="3"/>
  <c r="BH238" i="3"/>
  <c r="BG238" i="3"/>
  <c r="BF238" i="3"/>
  <c r="T238" i="3"/>
  <c r="R238" i="3"/>
  <c r="P238" i="3"/>
  <c r="BI236" i="3"/>
  <c r="BH236" i="3"/>
  <c r="BG236" i="3"/>
  <c r="BF236" i="3"/>
  <c r="T236" i="3"/>
  <c r="R236" i="3"/>
  <c r="P236" i="3"/>
  <c r="BI234" i="3"/>
  <c r="BH234" i="3"/>
  <c r="BG234" i="3"/>
  <c r="BF234" i="3"/>
  <c r="T234" i="3"/>
  <c r="R234" i="3"/>
  <c r="P234" i="3"/>
  <c r="BI232" i="3"/>
  <c r="BH232" i="3"/>
  <c r="BG232" i="3"/>
  <c r="BF232" i="3"/>
  <c r="T232" i="3"/>
  <c r="R232" i="3"/>
  <c r="P232" i="3"/>
  <c r="BI231" i="3"/>
  <c r="BH231" i="3"/>
  <c r="BG231" i="3"/>
  <c r="BF231" i="3"/>
  <c r="T231" i="3"/>
  <c r="R231" i="3"/>
  <c r="P231" i="3"/>
  <c r="BI229" i="3"/>
  <c r="BH229" i="3"/>
  <c r="BG229" i="3"/>
  <c r="BF229" i="3"/>
  <c r="T229" i="3"/>
  <c r="R229" i="3"/>
  <c r="P229" i="3"/>
  <c r="BI228" i="3"/>
  <c r="BH228" i="3"/>
  <c r="BG228" i="3"/>
  <c r="BF228" i="3"/>
  <c r="T228" i="3"/>
  <c r="R228" i="3"/>
  <c r="P228" i="3"/>
  <c r="BI223" i="3"/>
  <c r="BH223" i="3"/>
  <c r="BG223" i="3"/>
  <c r="BF223" i="3"/>
  <c r="T223" i="3"/>
  <c r="R223" i="3"/>
  <c r="P223" i="3"/>
  <c r="BI208" i="3"/>
  <c r="BH208" i="3"/>
  <c r="BG208" i="3"/>
  <c r="BF208" i="3"/>
  <c r="T208" i="3"/>
  <c r="R208" i="3"/>
  <c r="P208"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2" i="3"/>
  <c r="BH192" i="3"/>
  <c r="BG192" i="3"/>
  <c r="BF192" i="3"/>
  <c r="T192" i="3"/>
  <c r="R192" i="3"/>
  <c r="P192" i="3"/>
  <c r="BI188" i="3"/>
  <c r="BH188" i="3"/>
  <c r="BG188" i="3"/>
  <c r="BF188" i="3"/>
  <c r="T188" i="3"/>
  <c r="R188" i="3"/>
  <c r="P188" i="3"/>
  <c r="BI186" i="3"/>
  <c r="BH186" i="3"/>
  <c r="BG186" i="3"/>
  <c r="BF186" i="3"/>
  <c r="T186" i="3"/>
  <c r="R186" i="3"/>
  <c r="P186" i="3"/>
  <c r="BI180" i="3"/>
  <c r="BH180" i="3"/>
  <c r="BG180" i="3"/>
  <c r="BF180" i="3"/>
  <c r="T180" i="3"/>
  <c r="R180" i="3"/>
  <c r="P180" i="3"/>
  <c r="BI178" i="3"/>
  <c r="BH178" i="3"/>
  <c r="BG178" i="3"/>
  <c r="BF178" i="3"/>
  <c r="T178" i="3"/>
  <c r="R178" i="3"/>
  <c r="P178" i="3"/>
  <c r="BI174" i="3"/>
  <c r="BH174" i="3"/>
  <c r="BG174" i="3"/>
  <c r="BF174" i="3"/>
  <c r="T174" i="3"/>
  <c r="R174" i="3"/>
  <c r="P174" i="3"/>
  <c r="BI173" i="3"/>
  <c r="BH173" i="3"/>
  <c r="BG173" i="3"/>
  <c r="BF173" i="3"/>
  <c r="T173" i="3"/>
  <c r="R173" i="3"/>
  <c r="P173" i="3"/>
  <c r="BI170" i="3"/>
  <c r="BH170" i="3"/>
  <c r="BG170" i="3"/>
  <c r="BF170" i="3"/>
  <c r="T170" i="3"/>
  <c r="R170" i="3"/>
  <c r="P170" i="3"/>
  <c r="BI166" i="3"/>
  <c r="BH166" i="3"/>
  <c r="BG166" i="3"/>
  <c r="BF166" i="3"/>
  <c r="T166" i="3"/>
  <c r="R166" i="3"/>
  <c r="P166" i="3"/>
  <c r="BI156" i="3"/>
  <c r="BH156" i="3"/>
  <c r="BG156" i="3"/>
  <c r="BF156" i="3"/>
  <c r="T156" i="3"/>
  <c r="R156" i="3"/>
  <c r="P156" i="3"/>
  <c r="BI146" i="3"/>
  <c r="BH146" i="3"/>
  <c r="BG146" i="3"/>
  <c r="BF146" i="3"/>
  <c r="T146" i="3"/>
  <c r="R146" i="3"/>
  <c r="P146" i="3"/>
  <c r="F139" i="3"/>
  <c r="F137" i="3"/>
  <c r="E135" i="3"/>
  <c r="F93" i="3"/>
  <c r="F91" i="3"/>
  <c r="E89" i="3"/>
  <c r="J26" i="3"/>
  <c r="E26" i="3"/>
  <c r="J94" i="3"/>
  <c r="J25" i="3"/>
  <c r="J23" i="3"/>
  <c r="E23" i="3"/>
  <c r="J139" i="3"/>
  <c r="J22" i="3"/>
  <c r="J20" i="3"/>
  <c r="E20" i="3"/>
  <c r="F140" i="3" s="1"/>
  <c r="J19" i="3"/>
  <c r="J14" i="3"/>
  <c r="J91" i="3" s="1"/>
  <c r="E7" i="3"/>
  <c r="E131" i="3" s="1"/>
  <c r="J39" i="2"/>
  <c r="J38" i="2"/>
  <c r="AY96" i="1"/>
  <c r="J37" i="2"/>
  <c r="AX96" i="1"/>
  <c r="BI388" i="2"/>
  <c r="BH388" i="2"/>
  <c r="BG388" i="2"/>
  <c r="BF388" i="2"/>
  <c r="T388" i="2"/>
  <c r="T387" i="2"/>
  <c r="R388" i="2"/>
  <c r="R387" i="2"/>
  <c r="P388" i="2"/>
  <c r="P387" i="2"/>
  <c r="BI384" i="2"/>
  <c r="BH384" i="2"/>
  <c r="BG384" i="2"/>
  <c r="BF384" i="2"/>
  <c r="T384" i="2"/>
  <c r="R384" i="2"/>
  <c r="P384" i="2"/>
  <c r="BI374" i="2"/>
  <c r="BH374" i="2"/>
  <c r="BG374" i="2"/>
  <c r="BF374" i="2"/>
  <c r="T374" i="2"/>
  <c r="T373" i="2" s="1"/>
  <c r="R374" i="2"/>
  <c r="R373" i="2" s="1"/>
  <c r="P374" i="2"/>
  <c r="P373" i="2" s="1"/>
  <c r="BI371" i="2"/>
  <c r="BH371" i="2"/>
  <c r="BG371" i="2"/>
  <c r="BF371" i="2"/>
  <c r="T371" i="2"/>
  <c r="T370" i="2"/>
  <c r="R371" i="2"/>
  <c r="R370" i="2" s="1"/>
  <c r="P371" i="2"/>
  <c r="P370" i="2" s="1"/>
  <c r="BI368" i="2"/>
  <c r="BH368" i="2"/>
  <c r="BG368" i="2"/>
  <c r="BF368" i="2"/>
  <c r="T368" i="2"/>
  <c r="R368" i="2"/>
  <c r="P368" i="2"/>
  <c r="BI366" i="2"/>
  <c r="BH366" i="2"/>
  <c r="BG366" i="2"/>
  <c r="BF366" i="2"/>
  <c r="T366" i="2"/>
  <c r="R366" i="2"/>
  <c r="P366" i="2"/>
  <c r="BI365" i="2"/>
  <c r="BH365" i="2"/>
  <c r="BG365" i="2"/>
  <c r="BF365" i="2"/>
  <c r="T365" i="2"/>
  <c r="R365" i="2"/>
  <c r="P365" i="2"/>
  <c r="BI363" i="2"/>
  <c r="BH363" i="2"/>
  <c r="BG363" i="2"/>
  <c r="BF363" i="2"/>
  <c r="T363" i="2"/>
  <c r="R363" i="2"/>
  <c r="P363" i="2"/>
  <c r="BI362" i="2"/>
  <c r="BH362" i="2"/>
  <c r="BG362" i="2"/>
  <c r="BF362" i="2"/>
  <c r="T362" i="2"/>
  <c r="R362" i="2"/>
  <c r="P362" i="2"/>
  <c r="BI360" i="2"/>
  <c r="BH360" i="2"/>
  <c r="BG360" i="2"/>
  <c r="BF360" i="2"/>
  <c r="T360" i="2"/>
  <c r="R360" i="2"/>
  <c r="P360" i="2"/>
  <c r="BI351" i="2"/>
  <c r="BH351" i="2"/>
  <c r="BG351" i="2"/>
  <c r="BF351" i="2"/>
  <c r="T351" i="2"/>
  <c r="R351" i="2"/>
  <c r="P351" i="2"/>
  <c r="BI345" i="2"/>
  <c r="BH345" i="2"/>
  <c r="BG345" i="2"/>
  <c r="BF345" i="2"/>
  <c r="T345" i="2"/>
  <c r="R345" i="2"/>
  <c r="P345" i="2"/>
  <c r="BI336" i="2"/>
  <c r="BH336" i="2"/>
  <c r="BG336" i="2"/>
  <c r="BF336" i="2"/>
  <c r="T336" i="2"/>
  <c r="R336" i="2"/>
  <c r="P336" i="2"/>
  <c r="BI330" i="2"/>
  <c r="BH330" i="2"/>
  <c r="BG330" i="2"/>
  <c r="BF330" i="2"/>
  <c r="T330" i="2"/>
  <c r="T329" i="2"/>
  <c r="R330" i="2"/>
  <c r="R329" i="2" s="1"/>
  <c r="P330" i="2"/>
  <c r="P329" i="2"/>
  <c r="BI327" i="2"/>
  <c r="BH327" i="2"/>
  <c r="BG327" i="2"/>
  <c r="BF327" i="2"/>
  <c r="T327" i="2"/>
  <c r="T326" i="2"/>
  <c r="R327" i="2"/>
  <c r="R326" i="2"/>
  <c r="P327" i="2"/>
  <c r="P326" i="2"/>
  <c r="BI325" i="2"/>
  <c r="BH325" i="2"/>
  <c r="BG325" i="2"/>
  <c r="BF325" i="2"/>
  <c r="T325" i="2"/>
  <c r="R325" i="2"/>
  <c r="P325" i="2"/>
  <c r="BI323" i="2"/>
  <c r="BH323" i="2"/>
  <c r="BG323" i="2"/>
  <c r="BF323" i="2"/>
  <c r="T323" i="2"/>
  <c r="R323" i="2"/>
  <c r="P323" i="2"/>
  <c r="BI322" i="2"/>
  <c r="BH322" i="2"/>
  <c r="BG322" i="2"/>
  <c r="BF322" i="2"/>
  <c r="T322" i="2"/>
  <c r="R322" i="2"/>
  <c r="P322" i="2"/>
  <c r="BI321" i="2"/>
  <c r="BH321" i="2"/>
  <c r="BG321" i="2"/>
  <c r="BF321" i="2"/>
  <c r="T321" i="2"/>
  <c r="R321" i="2"/>
  <c r="P321" i="2"/>
  <c r="BI316" i="2"/>
  <c r="BH316" i="2"/>
  <c r="BG316" i="2"/>
  <c r="BF316" i="2"/>
  <c r="T316" i="2"/>
  <c r="R316" i="2"/>
  <c r="P316" i="2"/>
  <c r="BI313" i="2"/>
  <c r="BH313" i="2"/>
  <c r="BG313" i="2"/>
  <c r="BF313" i="2"/>
  <c r="T313" i="2"/>
  <c r="R313" i="2"/>
  <c r="P313" i="2"/>
  <c r="BI310" i="2"/>
  <c r="BH310" i="2"/>
  <c r="BG310" i="2"/>
  <c r="BF310" i="2"/>
  <c r="T310" i="2"/>
  <c r="R310" i="2"/>
  <c r="P310" i="2"/>
  <c r="BI307" i="2"/>
  <c r="BH307" i="2"/>
  <c r="BG307" i="2"/>
  <c r="BF307" i="2"/>
  <c r="T307" i="2"/>
  <c r="R307" i="2"/>
  <c r="P307" i="2"/>
  <c r="BI304" i="2"/>
  <c r="BH304" i="2"/>
  <c r="BG304" i="2"/>
  <c r="BF304" i="2"/>
  <c r="T304" i="2"/>
  <c r="R304" i="2"/>
  <c r="P304" i="2"/>
  <c r="BI293" i="2"/>
  <c r="BH293" i="2"/>
  <c r="BG293" i="2"/>
  <c r="BF293" i="2"/>
  <c r="T293" i="2"/>
  <c r="R293" i="2"/>
  <c r="P293" i="2"/>
  <c r="BI288" i="2"/>
  <c r="BH288" i="2"/>
  <c r="BG288" i="2"/>
  <c r="BF288" i="2"/>
  <c r="T288" i="2"/>
  <c r="R288" i="2"/>
  <c r="P288" i="2"/>
  <c r="BI281" i="2"/>
  <c r="BH281" i="2"/>
  <c r="BG281" i="2"/>
  <c r="BF281" i="2"/>
  <c r="T281" i="2"/>
  <c r="R281" i="2"/>
  <c r="P281" i="2"/>
  <c r="BI276" i="2"/>
  <c r="BH276" i="2"/>
  <c r="BG276" i="2"/>
  <c r="BF276" i="2"/>
  <c r="T276" i="2"/>
  <c r="R276" i="2"/>
  <c r="P276" i="2"/>
  <c r="BI272" i="2"/>
  <c r="BH272" i="2"/>
  <c r="BG272" i="2"/>
  <c r="BF272" i="2"/>
  <c r="T272" i="2"/>
  <c r="R272" i="2"/>
  <c r="P272" i="2"/>
  <c r="BI248" i="2"/>
  <c r="BH248" i="2"/>
  <c r="BG248" i="2"/>
  <c r="BF248" i="2"/>
  <c r="T248" i="2"/>
  <c r="R248" i="2"/>
  <c r="P248" i="2"/>
  <c r="BI244" i="2"/>
  <c r="BH244" i="2"/>
  <c r="BG244" i="2"/>
  <c r="BF244" i="2"/>
  <c r="T244" i="2"/>
  <c r="R244" i="2"/>
  <c r="P244" i="2"/>
  <c r="BI238" i="2"/>
  <c r="BH238" i="2"/>
  <c r="BG238" i="2"/>
  <c r="BF238" i="2"/>
  <c r="T238" i="2"/>
  <c r="R238" i="2"/>
  <c r="P238" i="2"/>
  <c r="BI236" i="2"/>
  <c r="BH236" i="2"/>
  <c r="BG236" i="2"/>
  <c r="BF236" i="2"/>
  <c r="T236" i="2"/>
  <c r="R236" i="2"/>
  <c r="P236" i="2"/>
  <c r="BI232" i="2"/>
  <c r="BH232" i="2"/>
  <c r="BG232" i="2"/>
  <c r="BF232" i="2"/>
  <c r="T232" i="2"/>
  <c r="R232" i="2"/>
  <c r="P232" i="2"/>
  <c r="BI229" i="2"/>
  <c r="BH229" i="2"/>
  <c r="BG229" i="2"/>
  <c r="BF229" i="2"/>
  <c r="T229" i="2"/>
  <c r="R229" i="2"/>
  <c r="P229" i="2"/>
  <c r="BI223" i="2"/>
  <c r="BH223" i="2"/>
  <c r="BG223" i="2"/>
  <c r="BF223" i="2"/>
  <c r="T223" i="2"/>
  <c r="R223" i="2"/>
  <c r="P223" i="2"/>
  <c r="BI216" i="2"/>
  <c r="BH216" i="2"/>
  <c r="BG216" i="2"/>
  <c r="BF216" i="2"/>
  <c r="T216" i="2"/>
  <c r="R216" i="2"/>
  <c r="P216" i="2"/>
  <c r="BI212" i="2"/>
  <c r="BH212" i="2"/>
  <c r="BG212" i="2"/>
  <c r="BF212" i="2"/>
  <c r="T212" i="2"/>
  <c r="R212" i="2"/>
  <c r="P212" i="2"/>
  <c r="BI206" i="2"/>
  <c r="BH206" i="2"/>
  <c r="BG206" i="2"/>
  <c r="BF206" i="2"/>
  <c r="T206" i="2"/>
  <c r="R206" i="2"/>
  <c r="P206" i="2"/>
  <c r="BI203" i="2"/>
  <c r="BH203" i="2"/>
  <c r="BG203" i="2"/>
  <c r="BF203" i="2"/>
  <c r="T203" i="2"/>
  <c r="R203" i="2"/>
  <c r="P203" i="2"/>
  <c r="BI185" i="2"/>
  <c r="BH185" i="2"/>
  <c r="BG185" i="2"/>
  <c r="BF185" i="2"/>
  <c r="T185" i="2"/>
  <c r="R185" i="2"/>
  <c r="P185" i="2"/>
  <c r="BI181" i="2"/>
  <c r="BH181" i="2"/>
  <c r="BG181" i="2"/>
  <c r="BF181" i="2"/>
  <c r="T181" i="2"/>
  <c r="R181" i="2"/>
  <c r="P181" i="2"/>
  <c r="BI172" i="2"/>
  <c r="BH172" i="2"/>
  <c r="BG172" i="2"/>
  <c r="BF172" i="2"/>
  <c r="T172" i="2"/>
  <c r="R172" i="2"/>
  <c r="P172" i="2"/>
  <c r="BI170" i="2"/>
  <c r="BH170" i="2"/>
  <c r="BG170" i="2"/>
  <c r="BF170" i="2"/>
  <c r="T170" i="2"/>
  <c r="T169" i="2"/>
  <c r="R170" i="2"/>
  <c r="R169" i="2" s="1"/>
  <c r="P170" i="2"/>
  <c r="P169" i="2"/>
  <c r="BI167" i="2"/>
  <c r="BH167" i="2"/>
  <c r="BG167" i="2"/>
  <c r="BF167" i="2"/>
  <c r="T167" i="2"/>
  <c r="R167" i="2"/>
  <c r="P167" i="2"/>
  <c r="BI165" i="2"/>
  <c r="BH165" i="2"/>
  <c r="BG165" i="2"/>
  <c r="BF165" i="2"/>
  <c r="T165" i="2"/>
  <c r="R165" i="2"/>
  <c r="P165" i="2"/>
  <c r="BI163" i="2"/>
  <c r="BH163" i="2"/>
  <c r="BG163" i="2"/>
  <c r="BF163" i="2"/>
  <c r="T163" i="2"/>
  <c r="R163" i="2"/>
  <c r="P163" i="2"/>
  <c r="BI159" i="2"/>
  <c r="BH159" i="2"/>
  <c r="BG159" i="2"/>
  <c r="BF159" i="2"/>
  <c r="T159" i="2"/>
  <c r="R159" i="2"/>
  <c r="P159" i="2"/>
  <c r="BI157" i="2"/>
  <c r="BH157" i="2"/>
  <c r="BG157" i="2"/>
  <c r="BF157" i="2"/>
  <c r="T157" i="2"/>
  <c r="R157" i="2"/>
  <c r="P157" i="2"/>
  <c r="BI155" i="2"/>
  <c r="BH155" i="2"/>
  <c r="BG155" i="2"/>
  <c r="BF155" i="2"/>
  <c r="T155" i="2"/>
  <c r="R155" i="2"/>
  <c r="P155" i="2"/>
  <c r="BI154" i="2"/>
  <c r="BH154" i="2"/>
  <c r="BG154" i="2"/>
  <c r="BF154" i="2"/>
  <c r="T154" i="2"/>
  <c r="R154" i="2"/>
  <c r="P154" i="2"/>
  <c r="BI149" i="2"/>
  <c r="BH149" i="2"/>
  <c r="BG149" i="2"/>
  <c r="BF149" i="2"/>
  <c r="T149" i="2"/>
  <c r="R149" i="2"/>
  <c r="P149" i="2"/>
  <c r="BI148" i="2"/>
  <c r="BH148" i="2"/>
  <c r="BG148" i="2"/>
  <c r="BF148" i="2"/>
  <c r="T148" i="2"/>
  <c r="R148" i="2"/>
  <c r="P148" i="2"/>
  <c r="BI144" i="2"/>
  <c r="BH144" i="2"/>
  <c r="BG144" i="2"/>
  <c r="BF144" i="2"/>
  <c r="T144" i="2"/>
  <c r="R144" i="2"/>
  <c r="P144" i="2"/>
  <c r="BI139" i="2"/>
  <c r="BH139" i="2"/>
  <c r="BG139" i="2"/>
  <c r="BF139" i="2"/>
  <c r="T139" i="2"/>
  <c r="R139" i="2"/>
  <c r="P139" i="2"/>
  <c r="BI136" i="2"/>
  <c r="BH136" i="2"/>
  <c r="BG136" i="2"/>
  <c r="BF136" i="2"/>
  <c r="T136" i="2"/>
  <c r="R136" i="2"/>
  <c r="P136" i="2"/>
  <c r="F129" i="2"/>
  <c r="F127" i="2"/>
  <c r="E125" i="2"/>
  <c r="F93" i="2"/>
  <c r="F91" i="2"/>
  <c r="E89" i="2"/>
  <c r="J26" i="2"/>
  <c r="E26" i="2"/>
  <c r="J130" i="2" s="1"/>
  <c r="J25" i="2"/>
  <c r="J23" i="2"/>
  <c r="E23" i="2"/>
  <c r="J93" i="2" s="1"/>
  <c r="J22" i="2"/>
  <c r="J20" i="2"/>
  <c r="E20" i="2"/>
  <c r="F94" i="2" s="1"/>
  <c r="J19" i="2"/>
  <c r="J14" i="2"/>
  <c r="J91" i="2"/>
  <c r="E7" i="2"/>
  <c r="E121" i="2"/>
  <c r="L90" i="1"/>
  <c r="AM90" i="1"/>
  <c r="AM89" i="1"/>
  <c r="L89" i="1"/>
  <c r="AM87" i="1"/>
  <c r="L87" i="1"/>
  <c r="L85" i="1"/>
  <c r="L84" i="1"/>
  <c r="J123" i="12"/>
  <c r="BK121" i="11"/>
  <c r="BK126" i="9"/>
  <c r="BK125" i="9"/>
  <c r="J123" i="9"/>
  <c r="BK122" i="9"/>
  <c r="BK644" i="8"/>
  <c r="J644" i="8"/>
  <c r="BK642" i="8"/>
  <c r="J642" i="8"/>
  <c r="BK630" i="8"/>
  <c r="J629" i="8"/>
  <c r="J625" i="8"/>
  <c r="J613" i="8"/>
  <c r="BK609" i="8"/>
  <c r="J604" i="8"/>
  <c r="BK593" i="8"/>
  <c r="BK536" i="8"/>
  <c r="BK520" i="8"/>
  <c r="BK518" i="8"/>
  <c r="BK495" i="8"/>
  <c r="BK477" i="8"/>
  <c r="J461" i="8"/>
  <c r="BK426" i="8"/>
  <c r="J423" i="8"/>
  <c r="J411" i="8"/>
  <c r="J409" i="8"/>
  <c r="BK390" i="8"/>
  <c r="J375" i="8"/>
  <c r="J270" i="8"/>
  <c r="BK264" i="8"/>
  <c r="BK210" i="8"/>
  <c r="BK194" i="8"/>
  <c r="BK161" i="8"/>
  <c r="BK144" i="8"/>
  <c r="BK128" i="7"/>
  <c r="J126" i="7"/>
  <c r="J123" i="7"/>
  <c r="J127" i="4"/>
  <c r="BK126" i="4"/>
  <c r="J123" i="4"/>
  <c r="J122" i="4"/>
  <c r="J837" i="3"/>
  <c r="J833" i="3"/>
  <c r="BK816" i="3"/>
  <c r="J802" i="3"/>
  <c r="J792" i="3"/>
  <c r="J774" i="3"/>
  <c r="BK765" i="3"/>
  <c r="J753" i="3"/>
  <c r="J750" i="3"/>
  <c r="BK748" i="3"/>
  <c r="BK603" i="3"/>
  <c r="BK601" i="3"/>
  <c r="J596" i="3"/>
  <c r="BK539" i="3"/>
  <c r="J494" i="3"/>
  <c r="BK488" i="3"/>
  <c r="J479" i="3"/>
  <c r="J436" i="3"/>
  <c r="BK435" i="3"/>
  <c r="J427" i="3"/>
  <c r="BK419" i="3"/>
  <c r="J333" i="3"/>
  <c r="BK329" i="3"/>
  <c r="J291" i="3"/>
  <c r="J290" i="3"/>
  <c r="BK270" i="3"/>
  <c r="J228" i="3"/>
  <c r="BK202" i="3"/>
  <c r="BK178" i="3"/>
  <c r="BK174" i="3"/>
  <c r="BK173" i="3"/>
  <c r="BK374" i="2"/>
  <c r="J366" i="2"/>
  <c r="J330" i="2"/>
  <c r="BK323" i="2"/>
  <c r="BK321" i="2"/>
  <c r="J172" i="2"/>
  <c r="J170" i="2"/>
  <c r="BK144" i="2"/>
  <c r="BK139" i="2"/>
  <c r="AS95" i="1"/>
  <c r="BK130" i="12"/>
  <c r="J130" i="12"/>
  <c r="BK128" i="12"/>
  <c r="J128" i="12"/>
  <c r="BK126" i="12"/>
  <c r="BK125" i="12"/>
  <c r="BK121" i="10"/>
  <c r="J127" i="9"/>
  <c r="J121" i="9"/>
  <c r="BK562" i="8"/>
  <c r="BK546" i="8"/>
  <c r="BK544" i="8"/>
  <c r="J542" i="8"/>
  <c r="J522" i="8"/>
  <c r="J520" i="8"/>
  <c r="J511" i="8"/>
  <c r="J509" i="8"/>
  <c r="J492" i="8"/>
  <c r="BK475" i="8"/>
  <c r="J465" i="8"/>
  <c r="J463" i="8"/>
  <c r="BK423" i="8"/>
  <c r="J388" i="8"/>
  <c r="J289" i="8"/>
  <c r="J264" i="8"/>
  <c r="J255" i="8"/>
  <c r="BK228" i="8"/>
  <c r="BK182" i="8"/>
  <c r="J178" i="8"/>
  <c r="BK172" i="8"/>
  <c r="BK910" i="3"/>
  <c r="BK896" i="3"/>
  <c r="J873" i="3"/>
  <c r="J861" i="3"/>
  <c r="BK852" i="3"/>
  <c r="J850" i="3"/>
  <c r="BK846" i="3"/>
  <c r="J840" i="3"/>
  <c r="J835" i="3"/>
  <c r="J796" i="3"/>
  <c r="J786" i="3"/>
  <c r="BK783" i="3"/>
  <c r="J781" i="3"/>
  <c r="BK779" i="3"/>
  <c r="BK746" i="3"/>
  <c r="BK697" i="3"/>
  <c r="J690" i="3"/>
  <c r="J660" i="3"/>
  <c r="BK658" i="3"/>
  <c r="J655" i="3"/>
  <c r="J546" i="3"/>
  <c r="BK494" i="3"/>
  <c r="J488" i="3"/>
  <c r="BK486" i="3"/>
  <c r="J413" i="3"/>
  <c r="BK378" i="3"/>
  <c r="BK362" i="3"/>
  <c r="BK358" i="3"/>
  <c r="BK286" i="3"/>
  <c r="BK232" i="3"/>
  <c r="BK146" i="3"/>
  <c r="BK388" i="2"/>
  <c r="BK384" i="2"/>
  <c r="J371" i="2"/>
  <c r="BK368" i="2"/>
  <c r="J365" i="2"/>
  <c r="J327" i="2"/>
  <c r="J325" i="2"/>
  <c r="BK322" i="2"/>
  <c r="J321" i="2"/>
  <c r="BK281" i="2"/>
  <c r="BK223" i="2"/>
  <c r="J203" i="2"/>
  <c r="J185" i="2"/>
  <c r="BK172" i="2"/>
  <c r="J167" i="2"/>
  <c r="BK165" i="2"/>
  <c r="J125" i="12"/>
  <c r="BK123" i="12"/>
  <c r="J121" i="11"/>
  <c r="J121" i="10"/>
  <c r="J125" i="9"/>
  <c r="BK121" i="9"/>
  <c r="J628" i="8"/>
  <c r="BK622" i="8"/>
  <c r="J619" i="8"/>
  <c r="BK613" i="8"/>
  <c r="BK604" i="8"/>
  <c r="J589" i="8"/>
  <c r="BK574" i="8"/>
  <c r="J548" i="8"/>
  <c r="BK530" i="8"/>
  <c r="BK528" i="8"/>
  <c r="J524" i="8"/>
  <c r="BK522" i="8"/>
  <c r="J518" i="8"/>
  <c r="J513" i="8"/>
  <c r="J502" i="8"/>
  <c r="J495" i="8"/>
  <c r="BK494" i="8"/>
  <c r="BK491" i="8"/>
  <c r="J491" i="8"/>
  <c r="BK489" i="8"/>
  <c r="J489" i="8"/>
  <c r="J483" i="8"/>
  <c r="BK459" i="8"/>
  <c r="BK454" i="8"/>
  <c r="BK441" i="8"/>
  <c r="J426" i="8"/>
  <c r="J414" i="8"/>
  <c r="BK398" i="8"/>
  <c r="BK388" i="8"/>
  <c r="BK348" i="8"/>
  <c r="BK307" i="8"/>
  <c r="J288" i="8"/>
  <c r="BK201" i="8"/>
  <c r="BK186" i="8"/>
  <c r="J174" i="8"/>
  <c r="BK888" i="3"/>
  <c r="BK871" i="3"/>
  <c r="J714" i="3"/>
  <c r="BK709" i="3"/>
  <c r="BK700" i="3"/>
  <c r="J628" i="3"/>
  <c r="J527" i="3"/>
  <c r="BK436" i="3"/>
  <c r="BK427" i="3"/>
  <c r="BK424" i="3"/>
  <c r="BK413" i="3"/>
  <c r="J412" i="3"/>
  <c r="J395" i="3"/>
  <c r="J270" i="3"/>
  <c r="BK229" i="3"/>
  <c r="BK204" i="3"/>
  <c r="J202" i="3"/>
  <c r="J180" i="3"/>
  <c r="J360" i="2"/>
  <c r="J345" i="2"/>
  <c r="BK336" i="2"/>
  <c r="J126" i="12"/>
  <c r="BK127" i="9"/>
  <c r="J126" i="9"/>
  <c r="BK123" i="9"/>
  <c r="BK629" i="8"/>
  <c r="BK625" i="8"/>
  <c r="BK621" i="8"/>
  <c r="BK619" i="8"/>
  <c r="J609" i="8"/>
  <c r="BK589" i="8"/>
  <c r="J574" i="8"/>
  <c r="J544" i="8"/>
  <c r="J516" i="8"/>
  <c r="BK513" i="8"/>
  <c r="BK502" i="8"/>
  <c r="BK481" i="8"/>
  <c r="J471" i="8"/>
  <c r="BK452" i="8"/>
  <c r="BK429" i="8"/>
  <c r="J417" i="8"/>
  <c r="J415" i="8"/>
  <c r="J398" i="8"/>
  <c r="J390" i="8"/>
  <c r="BK350" i="8"/>
  <c r="J348" i="8"/>
  <c r="BK347" i="8"/>
  <c r="BK289" i="8"/>
  <c r="J258" i="8"/>
  <c r="J228" i="8"/>
  <c r="BK215" i="8"/>
  <c r="BK213" i="8"/>
  <c r="BK190" i="8"/>
  <c r="BK178" i="8"/>
  <c r="BK130" i="7"/>
  <c r="BK125" i="7"/>
  <c r="J121" i="6"/>
  <c r="BK121" i="5"/>
  <c r="J915" i="3"/>
  <c r="J912" i="3"/>
  <c r="BK899" i="3"/>
  <c r="J879" i="3"/>
  <c r="BK873" i="3"/>
  <c r="J871" i="3"/>
  <c r="BK869" i="3"/>
  <c r="BK865" i="3"/>
  <c r="BK863" i="3"/>
  <c r="BK837" i="3"/>
  <c r="BK835" i="3"/>
  <c r="J826" i="3"/>
  <c r="J806" i="3"/>
  <c r="BK804" i="3"/>
  <c r="BK800" i="3"/>
  <c r="BK796" i="3"/>
  <c r="BK788" i="3"/>
  <c r="BK772" i="3"/>
  <c r="J767" i="3"/>
  <c r="BK744" i="3"/>
  <c r="BK639" i="3"/>
  <c r="J597" i="3"/>
  <c r="BK543" i="3"/>
  <c r="BK298" i="3"/>
  <c r="J236" i="3"/>
  <c r="J229" i="3"/>
  <c r="BK208" i="3"/>
  <c r="J188" i="3"/>
  <c r="J178" i="3"/>
  <c r="BK371" i="2"/>
  <c r="BK313" i="2"/>
  <c r="J310" i="2"/>
  <c r="J307" i="2"/>
  <c r="BK236" i="2"/>
  <c r="BK149" i="2"/>
  <c r="J148" i="2"/>
  <c r="J144" i="2"/>
  <c r="J36" i="11"/>
  <c r="BK628" i="8"/>
  <c r="BK599" i="8"/>
  <c r="BK577" i="8"/>
  <c r="J571" i="8"/>
  <c r="BK548" i="8"/>
  <c r="J540" i="8"/>
  <c r="J475" i="8"/>
  <c r="BK461" i="8"/>
  <c r="J447" i="8"/>
  <c r="J441" i="8"/>
  <c r="BK436" i="8"/>
  <c r="BK417" i="8"/>
  <c r="BK415" i="8"/>
  <c r="BK970" i="3"/>
  <c r="J968" i="3"/>
  <c r="J967" i="3"/>
  <c r="BK955" i="3"/>
  <c r="J954" i="3"/>
  <c r="BK951" i="3"/>
  <c r="BK945" i="3"/>
  <c r="J933" i="3"/>
  <c r="BK928" i="3"/>
  <c r="BK918" i="3"/>
  <c r="J859" i="3"/>
  <c r="J816" i="3"/>
  <c r="J808" i="3"/>
  <c r="J804" i="3"/>
  <c r="J765" i="3"/>
  <c r="BK750" i="3"/>
  <c r="J744" i="3"/>
  <c r="BK732" i="3"/>
  <c r="BK719" i="3"/>
  <c r="J706" i="3"/>
  <c r="BK694" i="3"/>
  <c r="BK690" i="3"/>
  <c r="BK626" i="3"/>
  <c r="J603" i="3"/>
  <c r="J601" i="3"/>
  <c r="J556" i="3"/>
  <c r="J482" i="3"/>
  <c r="J437" i="3"/>
  <c r="J423" i="3"/>
  <c r="BK395" i="3"/>
  <c r="BK353" i="3"/>
  <c r="J238" i="3"/>
  <c r="BK228" i="3"/>
  <c r="J198" i="3"/>
  <c r="J192" i="3"/>
  <c r="J146" i="3"/>
  <c r="BK362" i="2"/>
  <c r="BK351" i="2"/>
  <c r="BK325" i="2"/>
  <c r="J313" i="2"/>
  <c r="BK310" i="2"/>
  <c r="J304" i="2"/>
  <c r="J293" i="2"/>
  <c r="BK288" i="2"/>
  <c r="J281" i="2"/>
  <c r="BK276" i="2"/>
  <c r="BK248" i="2"/>
  <c r="J229" i="2"/>
  <c r="BK206" i="2"/>
  <c r="BK203" i="2"/>
  <c r="AS102" i="1"/>
  <c r="F39" i="10"/>
  <c r="J621" i="8"/>
  <c r="BK596" i="8"/>
  <c r="J593" i="8"/>
  <c r="J564" i="8"/>
  <c r="J560" i="8"/>
  <c r="BK516" i="8"/>
  <c r="BK471" i="8"/>
  <c r="J452" i="8"/>
  <c r="J432" i="8"/>
  <c r="J386" i="8"/>
  <c r="BK375" i="8"/>
  <c r="J350" i="8"/>
  <c r="J347" i="8"/>
  <c r="J304" i="8"/>
  <c r="J219" i="8"/>
  <c r="J210" i="8"/>
  <c r="J128" i="7"/>
  <c r="J125" i="7"/>
  <c r="BK123" i="7"/>
  <c r="BK121" i="6"/>
  <c r="BK123" i="4"/>
  <c r="BK968" i="3"/>
  <c r="BK958" i="3"/>
  <c r="BK956" i="3"/>
  <c r="J955" i="3"/>
  <c r="BK954" i="3"/>
  <c r="J949" i="3"/>
  <c r="J948" i="3"/>
  <c r="J947" i="3"/>
  <c r="J945" i="3"/>
  <c r="J939" i="3"/>
  <c r="BK933" i="3"/>
  <c r="J928" i="3"/>
  <c r="J923" i="3"/>
  <c r="J920" i="3"/>
  <c r="J899" i="3"/>
  <c r="J888" i="3"/>
  <c r="J877" i="3"/>
  <c r="BK875" i="3"/>
  <c r="BK857" i="3"/>
  <c r="BK850" i="3"/>
  <c r="BK802" i="3"/>
  <c r="J800" i="3"/>
  <c r="J779" i="3"/>
  <c r="J599" i="8"/>
  <c r="J562" i="8"/>
  <c r="J538" i="8"/>
  <c r="BK534" i="8"/>
  <c r="BK532" i="8"/>
  <c r="BK509" i="8"/>
  <c r="J494" i="8"/>
  <c r="J467" i="8"/>
  <c r="BK465" i="8"/>
  <c r="BK463" i="8"/>
  <c r="J429" i="8"/>
  <c r="BK414" i="8"/>
  <c r="J413" i="8"/>
  <c r="BK373" i="8"/>
  <c r="BK304" i="8"/>
  <c r="BK258" i="8"/>
  <c r="BK222" i="8"/>
  <c r="BK219" i="8"/>
  <c r="J201" i="8"/>
  <c r="J161" i="8"/>
  <c r="J144" i="8"/>
  <c r="J130" i="7"/>
  <c r="BK121" i="4"/>
  <c r="J893" i="3"/>
  <c r="BK881" i="3"/>
  <c r="J869" i="3"/>
  <c r="BK867" i="3"/>
  <c r="BK859" i="3"/>
  <c r="BK840" i="3"/>
  <c r="J818" i="3"/>
  <c r="BK714" i="3"/>
  <c r="BK703" i="3"/>
  <c r="J697" i="3"/>
  <c r="J694" i="3"/>
  <c r="J653" i="3"/>
  <c r="BK416" i="3"/>
  <c r="J353" i="3"/>
  <c r="BK335" i="3"/>
  <c r="J329" i="3"/>
  <c r="BK309" i="3"/>
  <c r="BK302" i="3"/>
  <c r="J278" i="3"/>
  <c r="J232" i="3"/>
  <c r="J231" i="3"/>
  <c r="J208" i="3"/>
  <c r="BK198" i="3"/>
  <c r="J170" i="3"/>
  <c r="J336" i="2"/>
  <c r="J272" i="2"/>
  <c r="J232" i="2"/>
  <c r="BK212" i="2"/>
  <c r="J206" i="2"/>
  <c r="BK181" i="2"/>
  <c r="BK163" i="2"/>
  <c r="BK159" i="2"/>
  <c r="J157" i="2"/>
  <c r="J139" i="2"/>
  <c r="J136" i="2"/>
  <c r="J122" i="9"/>
  <c r="BK641" i="8"/>
  <c r="J632" i="8"/>
  <c r="J623" i="8"/>
  <c r="BK542" i="8"/>
  <c r="J536" i="8"/>
  <c r="BK467" i="8"/>
  <c r="J459" i="8"/>
  <c r="J810" i="3"/>
  <c r="BK760" i="3"/>
  <c r="BK738" i="3"/>
  <c r="J728" i="3"/>
  <c r="J543" i="3"/>
  <c r="J528" i="3"/>
  <c r="BK527" i="3"/>
  <c r="BK479" i="3"/>
  <c r="J424" i="3"/>
  <c r="BK256" i="3"/>
  <c r="J223" i="3"/>
  <c r="J204" i="3"/>
  <c r="BK200" i="3"/>
  <c r="BK188" i="3"/>
  <c r="J186" i="3"/>
  <c r="J174" i="3"/>
  <c r="BK360" i="2"/>
  <c r="BK307" i="2"/>
  <c r="J288" i="2"/>
  <c r="J276" i="2"/>
  <c r="J236" i="2"/>
  <c r="BK155" i="2"/>
  <c r="BK154" i="2"/>
  <c r="BK623" i="8"/>
  <c r="J622" i="8"/>
  <c r="J596" i="8"/>
  <c r="BK564" i="8"/>
  <c r="BK560" i="8"/>
  <c r="J558" i="8"/>
  <c r="BK540" i="8"/>
  <c r="BK538" i="8"/>
  <c r="J530" i="8"/>
  <c r="J528" i="8"/>
  <c r="BK526" i="8"/>
  <c r="J481" i="8"/>
  <c r="J454" i="8"/>
  <c r="J444" i="8"/>
  <c r="J436" i="8"/>
  <c r="J307" i="8"/>
  <c r="BK300" i="8"/>
  <c r="BK270" i="8"/>
  <c r="BK255" i="8"/>
  <c r="BK227" i="8"/>
  <c r="J222" i="8"/>
  <c r="J213" i="8"/>
  <c r="J190" i="8"/>
  <c r="J182" i="8"/>
  <c r="J172" i="8"/>
  <c r="BK810" i="3"/>
  <c r="BK792" i="3"/>
  <c r="BK774" i="3"/>
  <c r="J772" i="3"/>
  <c r="BK734" i="3"/>
  <c r="BK728" i="3"/>
  <c r="BK723" i="3"/>
  <c r="J685" i="3"/>
  <c r="BK628" i="3"/>
  <c r="BK437" i="3"/>
  <c r="J431" i="3"/>
  <c r="J378" i="3"/>
  <c r="BK369" i="3"/>
  <c r="J362" i="3"/>
  <c r="BK291" i="3"/>
  <c r="BK238" i="3"/>
  <c r="BK234" i="3"/>
  <c r="BK223" i="3"/>
  <c r="J200" i="3"/>
  <c r="J173" i="3"/>
  <c r="J166" i="3"/>
  <c r="BK156" i="3"/>
  <c r="J323" i="2"/>
  <c r="J248" i="2"/>
  <c r="J244" i="2"/>
  <c r="BK238" i="2"/>
  <c r="BK232" i="2"/>
  <c r="BK170" i="2"/>
  <c r="BK157" i="2"/>
  <c r="J154" i="2"/>
  <c r="J149" i="2"/>
  <c r="BK148" i="2"/>
  <c r="J641" i="8"/>
  <c r="BK632" i="8"/>
  <c r="J630" i="8"/>
  <c r="J577" i="8"/>
  <c r="BK571" i="8"/>
  <c r="BK558" i="8"/>
  <c r="J546" i="8"/>
  <c r="J534" i="8"/>
  <c r="J532" i="8"/>
  <c r="J526" i="8"/>
  <c r="BK524" i="8"/>
  <c r="BK511" i="8"/>
  <c r="BK492" i="8"/>
  <c r="BK483" i="8"/>
  <c r="BK479" i="8"/>
  <c r="BK447" i="8"/>
  <c r="BK444" i="8"/>
  <c r="BK432" i="8"/>
  <c r="BK420" i="8"/>
  <c r="J373" i="8"/>
  <c r="J300" i="8"/>
  <c r="BK288" i="8"/>
  <c r="BK262" i="8"/>
  <c r="J227" i="8"/>
  <c r="J215" i="8"/>
  <c r="J186" i="8"/>
  <c r="J126" i="4"/>
  <c r="BK125" i="4"/>
  <c r="BK122" i="4"/>
  <c r="J970" i="3"/>
  <c r="BK967" i="3"/>
  <c r="J958" i="3"/>
  <c r="J956" i="3"/>
  <c r="J951" i="3"/>
  <c r="BK949" i="3"/>
  <c r="BK948" i="3"/>
  <c r="BK947" i="3"/>
  <c r="BK939" i="3"/>
  <c r="BK923" i="3"/>
  <c r="BK920" i="3"/>
  <c r="J918" i="3"/>
  <c r="BK915" i="3"/>
  <c r="BK912" i="3"/>
  <c r="J896" i="3"/>
  <c r="BK893" i="3"/>
  <c r="BK879" i="3"/>
  <c r="BK877" i="3"/>
  <c r="J852" i="3"/>
  <c r="BK833" i="3"/>
  <c r="BK826" i="3"/>
  <c r="J819" i="3"/>
  <c r="BK818" i="3"/>
  <c r="BK808" i="3"/>
  <c r="BK806" i="3"/>
  <c r="J788" i="3"/>
  <c r="BK786" i="3"/>
  <c r="BK767" i="3"/>
  <c r="J760" i="3"/>
  <c r="BK758" i="3"/>
  <c r="J748" i="3"/>
  <c r="BK685" i="3"/>
  <c r="J668" i="3"/>
  <c r="BK660" i="3"/>
  <c r="BK641" i="3"/>
  <c r="J639" i="3"/>
  <c r="J539" i="3"/>
  <c r="BK482" i="3"/>
  <c r="J435" i="3"/>
  <c r="J302" i="3"/>
  <c r="J286" i="3"/>
  <c r="J256" i="3"/>
  <c r="J234" i="3"/>
  <c r="BK192" i="3"/>
  <c r="J388" i="2"/>
  <c r="J384" i="2"/>
  <c r="J374" i="2"/>
  <c r="J368" i="2"/>
  <c r="BK366" i="2"/>
  <c r="J363" i="2"/>
  <c r="J351" i="2"/>
  <c r="J322" i="2"/>
  <c r="J316" i="2"/>
  <c r="BK244" i="2"/>
  <c r="BK229" i="2"/>
  <c r="J216" i="2"/>
  <c r="J165" i="2"/>
  <c r="J163" i="2"/>
  <c r="J159" i="2"/>
  <c r="J479" i="8"/>
  <c r="J477" i="8"/>
  <c r="J420" i="8"/>
  <c r="BK413" i="8"/>
  <c r="BK411" i="8"/>
  <c r="BK409" i="8"/>
  <c r="BK386" i="8"/>
  <c r="J262" i="8"/>
  <c r="J194" i="8"/>
  <c r="BK174" i="8"/>
  <c r="BK126" i="7"/>
  <c r="J121" i="5"/>
  <c r="BK127" i="4"/>
  <c r="J125" i="4"/>
  <c r="J121" i="4"/>
  <c r="J867" i="3"/>
  <c r="J865" i="3"/>
  <c r="J863" i="3"/>
  <c r="J857" i="3"/>
  <c r="J846" i="3"/>
  <c r="J842" i="3"/>
  <c r="J783" i="3"/>
  <c r="J758" i="3"/>
  <c r="BK753" i="3"/>
  <c r="J745" i="3"/>
  <c r="J723" i="3"/>
  <c r="J719" i="3"/>
  <c r="J700" i="3"/>
  <c r="J658" i="3"/>
  <c r="BK655" i="3"/>
  <c r="BK653" i="3"/>
  <c r="J626" i="3"/>
  <c r="BK597" i="3"/>
  <c r="BK596" i="3"/>
  <c r="BK556" i="3"/>
  <c r="BK546" i="3"/>
  <c r="BK528" i="3"/>
  <c r="BK423" i="3"/>
  <c r="J416" i="3"/>
  <c r="BK412" i="3"/>
  <c r="J369" i="3"/>
  <c r="BK333" i="3"/>
  <c r="BK180" i="3"/>
  <c r="BK170" i="3"/>
  <c r="BK166" i="3"/>
  <c r="J156" i="3"/>
  <c r="BK365" i="2"/>
  <c r="BK363" i="2"/>
  <c r="BK345" i="2"/>
  <c r="BK272" i="2"/>
  <c r="BK216" i="2"/>
  <c r="J212" i="2"/>
  <c r="BK167" i="2"/>
  <c r="J910" i="3"/>
  <c r="J875" i="3"/>
  <c r="BK861" i="3"/>
  <c r="BK842" i="3"/>
  <c r="BK819" i="3"/>
  <c r="BK781" i="3"/>
  <c r="J746" i="3"/>
  <c r="BK745" i="3"/>
  <c r="J738" i="3"/>
  <c r="J734" i="3"/>
  <c r="J732" i="3"/>
  <c r="J709" i="3"/>
  <c r="BK706" i="3"/>
  <c r="J703" i="3"/>
  <c r="BK668" i="3"/>
  <c r="J641" i="3"/>
  <c r="J486" i="3"/>
  <c r="BK431" i="3"/>
  <c r="J419" i="3"/>
  <c r="J358" i="3"/>
  <c r="J335" i="3"/>
  <c r="J309" i="3"/>
  <c r="J298" i="3"/>
  <c r="BK290" i="3"/>
  <c r="BK278" i="3"/>
  <c r="BK236" i="3"/>
  <c r="BK231" i="3"/>
  <c r="BK186" i="3"/>
  <c r="J362" i="2"/>
  <c r="BK330" i="2"/>
  <c r="BK327" i="2"/>
  <c r="BK316" i="2"/>
  <c r="BK304" i="2"/>
  <c r="BK293" i="2"/>
  <c r="J238" i="2"/>
  <c r="J223" i="2"/>
  <c r="BK185" i="2"/>
  <c r="J181" i="2"/>
  <c r="J155" i="2"/>
  <c r="BK136" i="2"/>
  <c r="F38" i="10"/>
  <c r="BC105" i="1" s="1"/>
  <c r="J36" i="6"/>
  <c r="AW100" i="1" s="1"/>
  <c r="F36" i="11"/>
  <c r="BA106" i="1" s="1"/>
  <c r="F39" i="11"/>
  <c r="BD106" i="1" s="1"/>
  <c r="J36" i="10"/>
  <c r="AW105" i="1" s="1"/>
  <c r="F37" i="10"/>
  <c r="BB105" i="1" s="1"/>
  <c r="R320" i="2" l="1"/>
  <c r="T135" i="2"/>
  <c r="T320" i="2"/>
  <c r="P335" i="2"/>
  <c r="P328" i="2" s="1"/>
  <c r="R207" i="3"/>
  <c r="P357" i="3"/>
  <c r="BK743" i="3"/>
  <c r="J743" i="3" s="1"/>
  <c r="J106" i="3" s="1"/>
  <c r="P841" i="3"/>
  <c r="T858" i="3"/>
  <c r="T868" i="3"/>
  <c r="P909" i="3"/>
  <c r="P938" i="3"/>
  <c r="T950" i="3"/>
  <c r="R120" i="4"/>
  <c r="BK171" i="2"/>
  <c r="J171" i="2" s="1"/>
  <c r="J102" i="2" s="1"/>
  <c r="BK335" i="2"/>
  <c r="J335" i="2" s="1"/>
  <c r="J107" i="2" s="1"/>
  <c r="BK418" i="3"/>
  <c r="J418" i="3" s="1"/>
  <c r="J103" i="3" s="1"/>
  <c r="BK731" i="3"/>
  <c r="J731" i="3" s="1"/>
  <c r="J105" i="3" s="1"/>
  <c r="P743" i="3"/>
  <c r="BK787" i="3"/>
  <c r="J787" i="3"/>
  <c r="J110" i="3" s="1"/>
  <c r="P787" i="3"/>
  <c r="R841" i="3"/>
  <c r="P858" i="3"/>
  <c r="R868" i="3"/>
  <c r="P950" i="3"/>
  <c r="BK476" i="8"/>
  <c r="J476" i="8" s="1"/>
  <c r="J107" i="8" s="1"/>
  <c r="BK350" i="2"/>
  <c r="J350" i="2" s="1"/>
  <c r="J108" i="2" s="1"/>
  <c r="R624" i="8"/>
  <c r="R135" i="2"/>
  <c r="P320" i="2"/>
  <c r="R335" i="2"/>
  <c r="R328" i="2" s="1"/>
  <c r="BK145" i="3"/>
  <c r="J145" i="3" s="1"/>
  <c r="J100" i="3" s="1"/>
  <c r="P207" i="3"/>
  <c r="R357" i="3"/>
  <c r="P752" i="3"/>
  <c r="T803" i="3"/>
  <c r="R858" i="3"/>
  <c r="P868" i="3"/>
  <c r="R909" i="3"/>
  <c r="R938" i="3"/>
  <c r="T957" i="3"/>
  <c r="P120" i="4"/>
  <c r="AU98" i="1"/>
  <c r="BK122" i="7"/>
  <c r="BK121" i="7" s="1"/>
  <c r="J121" i="7" s="1"/>
  <c r="J32" i="7" s="1"/>
  <c r="AG101" i="1" s="1"/>
  <c r="P143" i="8"/>
  <c r="R418" i="3"/>
  <c r="P731" i="3"/>
  <c r="R743" i="3"/>
  <c r="P803" i="3"/>
  <c r="T880" i="3"/>
  <c r="R957" i="3"/>
  <c r="BK120" i="4"/>
  <c r="J120" i="4" s="1"/>
  <c r="J98" i="4" s="1"/>
  <c r="P122" i="7"/>
  <c r="P121" i="7"/>
  <c r="AU101" i="1"/>
  <c r="BK226" i="8"/>
  <c r="J226" i="8" s="1"/>
  <c r="J101" i="8" s="1"/>
  <c r="R446" i="8"/>
  <c r="R476" i="8"/>
  <c r="P525" i="8"/>
  <c r="R535" i="8"/>
  <c r="BK557" i="8"/>
  <c r="J557" i="8" s="1"/>
  <c r="J112" i="8" s="1"/>
  <c r="T563" i="8"/>
  <c r="R592" i="8"/>
  <c r="P135" i="2"/>
  <c r="P418" i="3"/>
  <c r="T731" i="3"/>
  <c r="P226" i="8"/>
  <c r="P446" i="8"/>
  <c r="T476" i="8"/>
  <c r="BK525" i="8"/>
  <c r="J525" i="8" s="1"/>
  <c r="J109" i="8" s="1"/>
  <c r="P535" i="8"/>
  <c r="BK563" i="8"/>
  <c r="J563" i="8" s="1"/>
  <c r="J113" i="8" s="1"/>
  <c r="BK598" i="8"/>
  <c r="J598" i="8" s="1"/>
  <c r="J115" i="8" s="1"/>
  <c r="BK612" i="8"/>
  <c r="J612" i="8" s="1"/>
  <c r="J116" i="8" s="1"/>
  <c r="BK624" i="8"/>
  <c r="J624" i="8"/>
  <c r="J117" i="8" s="1"/>
  <c r="P631" i="8"/>
  <c r="T171" i="2"/>
  <c r="R350" i="2"/>
  <c r="T418" i="3"/>
  <c r="T752" i="3"/>
  <c r="R787" i="3"/>
  <c r="BK841" i="3"/>
  <c r="J841" i="3" s="1"/>
  <c r="J112" i="3" s="1"/>
  <c r="P880" i="3"/>
  <c r="BK950" i="3"/>
  <c r="J950" i="3" s="1"/>
  <c r="J119" i="3" s="1"/>
  <c r="R122" i="7"/>
  <c r="R121" i="7"/>
  <c r="R226" i="8"/>
  <c r="BK446" i="8"/>
  <c r="P476" i="8"/>
  <c r="T517" i="8"/>
  <c r="T525" i="8"/>
  <c r="P563" i="8"/>
  <c r="T598" i="8"/>
  <c r="T624" i="8"/>
  <c r="P120" i="9"/>
  <c r="AU104" i="1"/>
  <c r="BK135" i="2"/>
  <c r="J135" i="2" s="1"/>
  <c r="J100" i="2" s="1"/>
  <c r="BK320" i="2"/>
  <c r="P350" i="2"/>
  <c r="R145" i="3"/>
  <c r="T207" i="3"/>
  <c r="R752" i="3"/>
  <c r="R803" i="3"/>
  <c r="BK868" i="3"/>
  <c r="J868" i="3" s="1"/>
  <c r="J114" i="3" s="1"/>
  <c r="BK909" i="3"/>
  <c r="J909" i="3" s="1"/>
  <c r="J116" i="3" s="1"/>
  <c r="BK938" i="3"/>
  <c r="J938" i="3" s="1"/>
  <c r="J118" i="3" s="1"/>
  <c r="R950" i="3"/>
  <c r="BK143" i="8"/>
  <c r="J143" i="8" s="1"/>
  <c r="J100" i="8" s="1"/>
  <c r="R143" i="8"/>
  <c r="R142" i="8"/>
  <c r="BK462" i="8"/>
  <c r="J462" i="8" s="1"/>
  <c r="J106" i="8" s="1"/>
  <c r="R462" i="8"/>
  <c r="P517" i="8"/>
  <c r="R525" i="8"/>
  <c r="P557" i="8"/>
  <c r="T557" i="8"/>
  <c r="P592" i="8"/>
  <c r="P598" i="8"/>
  <c r="T612" i="8"/>
  <c r="P624" i="8"/>
  <c r="T631" i="8"/>
  <c r="T120" i="9"/>
  <c r="P122" i="12"/>
  <c r="P121" i="12"/>
  <c r="AU107" i="1" s="1"/>
  <c r="P171" i="2"/>
  <c r="T350" i="2"/>
  <c r="BK207" i="3"/>
  <c r="J207" i="3" s="1"/>
  <c r="J101" i="3" s="1"/>
  <c r="T357" i="3"/>
  <c r="BK752" i="3"/>
  <c r="J752" i="3" s="1"/>
  <c r="J109" i="3" s="1"/>
  <c r="T787" i="3"/>
  <c r="BK858" i="3"/>
  <c r="J858" i="3" s="1"/>
  <c r="J113" i="3" s="1"/>
  <c r="R880" i="3"/>
  <c r="BK957" i="3"/>
  <c r="J957" i="3" s="1"/>
  <c r="J120" i="3" s="1"/>
  <c r="T143" i="8"/>
  <c r="T446" i="8"/>
  <c r="P462" i="8"/>
  <c r="BK517" i="8"/>
  <c r="J517" i="8" s="1"/>
  <c r="J108" i="8" s="1"/>
  <c r="R517" i="8"/>
  <c r="BK535" i="8"/>
  <c r="J535" i="8" s="1"/>
  <c r="J110" i="8" s="1"/>
  <c r="R563" i="8"/>
  <c r="R598" i="8"/>
  <c r="R612" i="8"/>
  <c r="BK631" i="8"/>
  <c r="J631" i="8" s="1"/>
  <c r="J118" i="8" s="1"/>
  <c r="R120" i="9"/>
  <c r="BK122" i="12"/>
  <c r="J122" i="12" s="1"/>
  <c r="J99" i="12" s="1"/>
  <c r="T122" i="12"/>
  <c r="T121" i="12"/>
  <c r="R171" i="2"/>
  <c r="T335" i="2"/>
  <c r="T328" i="2"/>
  <c r="P145" i="3"/>
  <c r="P144" i="3" s="1"/>
  <c r="T145" i="3"/>
  <c r="BK357" i="3"/>
  <c r="J357" i="3" s="1"/>
  <c r="J102" i="3" s="1"/>
  <c r="R731" i="3"/>
  <c r="T743" i="3"/>
  <c r="T144" i="3" s="1"/>
  <c r="BK803" i="3"/>
  <c r="J803" i="3" s="1"/>
  <c r="J111" i="3" s="1"/>
  <c r="T841" i="3"/>
  <c r="BK880" i="3"/>
  <c r="J880" i="3" s="1"/>
  <c r="J115" i="3" s="1"/>
  <c r="T909" i="3"/>
  <c r="T938" i="3"/>
  <c r="P957" i="3"/>
  <c r="T120" i="4"/>
  <c r="T122" i="7"/>
  <c r="T121" i="7" s="1"/>
  <c r="T226" i="8"/>
  <c r="T462" i="8"/>
  <c r="T535" i="8"/>
  <c r="R557" i="8"/>
  <c r="BK592" i="8"/>
  <c r="J592" i="8" s="1"/>
  <c r="J114" i="8" s="1"/>
  <c r="T592" i="8"/>
  <c r="P612" i="8"/>
  <c r="R631" i="8"/>
  <c r="BK120" i="9"/>
  <c r="J120" i="9" s="1"/>
  <c r="J98" i="9" s="1"/>
  <c r="R122" i="12"/>
  <c r="R121" i="12"/>
  <c r="E85" i="2"/>
  <c r="J129" i="2"/>
  <c r="BE157" i="2"/>
  <c r="BE248" i="2"/>
  <c r="BE276" i="2"/>
  <c r="BE321" i="2"/>
  <c r="J140" i="3"/>
  <c r="BE192" i="3"/>
  <c r="BE204" i="3"/>
  <c r="BE228" i="3"/>
  <c r="BE232" i="3"/>
  <c r="BE256" i="3"/>
  <c r="BE423" i="3"/>
  <c r="BE437" i="3"/>
  <c r="BE528" i="3"/>
  <c r="BE694" i="3"/>
  <c r="BE788" i="3"/>
  <c r="BE826" i="3"/>
  <c r="BE835" i="3"/>
  <c r="BE846" i="3"/>
  <c r="BE852" i="3"/>
  <c r="BE863" i="3"/>
  <c r="F130" i="2"/>
  <c r="BE144" i="2"/>
  <c r="BE181" i="2"/>
  <c r="BE229" i="2"/>
  <c r="BE238" i="2"/>
  <c r="BE304" i="2"/>
  <c r="BK370" i="2"/>
  <c r="J370" i="2" s="1"/>
  <c r="J109" i="2" s="1"/>
  <c r="E85" i="3"/>
  <c r="J137" i="3"/>
  <c r="BE202" i="3"/>
  <c r="BE335" i="3"/>
  <c r="BE539" i="3"/>
  <c r="BE772" i="3"/>
  <c r="BE786" i="3"/>
  <c r="BE792" i="3"/>
  <c r="BE800" i="3"/>
  <c r="BE806" i="3"/>
  <c r="BE840" i="3"/>
  <c r="BE873" i="3"/>
  <c r="BE877" i="3"/>
  <c r="BK749" i="3"/>
  <c r="J749" i="3"/>
  <c r="J107" i="3" s="1"/>
  <c r="E85" i="4"/>
  <c r="J93" i="4"/>
  <c r="BE126" i="4"/>
  <c r="J94" i="5"/>
  <c r="BE121" i="5"/>
  <c r="J35" i="5" s="1"/>
  <c r="AV99" i="1" s="1"/>
  <c r="AT99" i="1" s="1"/>
  <c r="J114" i="6"/>
  <c r="J117" i="6"/>
  <c r="F94" i="7"/>
  <c r="J115" i="7"/>
  <c r="BE123" i="7"/>
  <c r="BE130" i="7"/>
  <c r="BE178" i="8"/>
  <c r="BE186" i="8"/>
  <c r="BE222" i="8"/>
  <c r="BE227" i="8"/>
  <c r="BE347" i="8"/>
  <c r="BE398" i="8"/>
  <c r="BE436" i="8"/>
  <c r="BE441" i="8"/>
  <c r="BE444" i="8"/>
  <c r="BE452" i="8"/>
  <c r="BE459" i="8"/>
  <c r="BE461" i="8"/>
  <c r="BE463" i="8"/>
  <c r="BE471" i="8"/>
  <c r="BE630" i="8"/>
  <c r="J94" i="2"/>
  <c r="BE139" i="2"/>
  <c r="BE167" i="2"/>
  <c r="BE223" i="2"/>
  <c r="BE272" i="2"/>
  <c r="BE281" i="2"/>
  <c r="BE323" i="2"/>
  <c r="BE325" i="2"/>
  <c r="BE360" i="2"/>
  <c r="BK326" i="2"/>
  <c r="J326" i="2"/>
  <c r="J104" i="2" s="1"/>
  <c r="BK373" i="2"/>
  <c r="J373" i="2" s="1"/>
  <c r="J110" i="2" s="1"/>
  <c r="BE186" i="3"/>
  <c r="BE198" i="3"/>
  <c r="BE270" i="3"/>
  <c r="BE291" i="3"/>
  <c r="BE486" i="3"/>
  <c r="BE488" i="3"/>
  <c r="BE543" i="3"/>
  <c r="BE653" i="3"/>
  <c r="BE655" i="3"/>
  <c r="BE690" i="3"/>
  <c r="BE732" i="3"/>
  <c r="BE802" i="3"/>
  <c r="BE842" i="3"/>
  <c r="BE859" i="3"/>
  <c r="BE861" i="3"/>
  <c r="BE881" i="3"/>
  <c r="BE918" i="3"/>
  <c r="BE933" i="3"/>
  <c r="BE945" i="3"/>
  <c r="BE948" i="3"/>
  <c r="BE958" i="3"/>
  <c r="BE970" i="3"/>
  <c r="BK922" i="3"/>
  <c r="J922" i="3" s="1"/>
  <c r="J117" i="3" s="1"/>
  <c r="BK969" i="3"/>
  <c r="J969" i="3"/>
  <c r="J121" i="3" s="1"/>
  <c r="BE123" i="4"/>
  <c r="BE190" i="8"/>
  <c r="BE270" i="8"/>
  <c r="BE348" i="8"/>
  <c r="BE475" i="8"/>
  <c r="BE516" i="8"/>
  <c r="BE518" i="8"/>
  <c r="BE528" i="8"/>
  <c r="BE530" i="8"/>
  <c r="BE540" i="8"/>
  <c r="BE564" i="8"/>
  <c r="BE604" i="8"/>
  <c r="BE619" i="8"/>
  <c r="BE136" i="2"/>
  <c r="BE159" i="2"/>
  <c r="BE236" i="2"/>
  <c r="BE310" i="2"/>
  <c r="BE327" i="2"/>
  <c r="BE330" i="2"/>
  <c r="BK169" i="2"/>
  <c r="J169" i="2" s="1"/>
  <c r="J101" i="2" s="1"/>
  <c r="BK387" i="2"/>
  <c r="J387" i="2" s="1"/>
  <c r="J111" i="2" s="1"/>
  <c r="BE412" i="3"/>
  <c r="BE494" i="3"/>
  <c r="BE556" i="3"/>
  <c r="BE641" i="3"/>
  <c r="BE709" i="3"/>
  <c r="BE745" i="3"/>
  <c r="BE765" i="3"/>
  <c r="BE816" i="3"/>
  <c r="BE837" i="3"/>
  <c r="BE215" i="8"/>
  <c r="BE219" i="8"/>
  <c r="BE258" i="8"/>
  <c r="BE289" i="8"/>
  <c r="BE388" i="8"/>
  <c r="BE409" i="8"/>
  <c r="BE415" i="8"/>
  <c r="BE477" i="8"/>
  <c r="BE494" i="8"/>
  <c r="BE513" i="8"/>
  <c r="BE560" i="8"/>
  <c r="BE589" i="8"/>
  <c r="BE165" i="2"/>
  <c r="BE345" i="2"/>
  <c r="BE362" i="2"/>
  <c r="J93" i="3"/>
  <c r="BE166" i="3"/>
  <c r="BE234" i="3"/>
  <c r="BE278" i="3"/>
  <c r="BE286" i="3"/>
  <c r="BE302" i="3"/>
  <c r="BE353" i="3"/>
  <c r="BE362" i="3"/>
  <c r="BE369" i="3"/>
  <c r="BE378" i="3"/>
  <c r="BE601" i="3"/>
  <c r="BE658" i="3"/>
  <c r="BE685" i="3"/>
  <c r="BE774" i="3"/>
  <c r="BE546" i="8"/>
  <c r="BE629" i="8"/>
  <c r="BE632" i="8"/>
  <c r="BE641" i="8"/>
  <c r="J94" i="9"/>
  <c r="J127" i="2"/>
  <c r="BE172" i="2"/>
  <c r="BE216" i="2"/>
  <c r="BE288" i="2"/>
  <c r="BE307" i="2"/>
  <c r="BK329" i="2"/>
  <c r="J329" i="2" s="1"/>
  <c r="J106" i="2" s="1"/>
  <c r="F94" i="3"/>
  <c r="BE223" i="3"/>
  <c r="BE424" i="3"/>
  <c r="BE435" i="3"/>
  <c r="BE436" i="3"/>
  <c r="BE597" i="3"/>
  <c r="BE660" i="3"/>
  <c r="BE719" i="3"/>
  <c r="BE734" i="3"/>
  <c r="BE744" i="3"/>
  <c r="BE819" i="3"/>
  <c r="BE857" i="3"/>
  <c r="BE865" i="3"/>
  <c r="BE871" i="3"/>
  <c r="BE896" i="3"/>
  <c r="BE899" i="3"/>
  <c r="J91" i="4"/>
  <c r="J91" i="5"/>
  <c r="E108" i="5"/>
  <c r="E108" i="6"/>
  <c r="F117" i="6"/>
  <c r="BE121" i="6"/>
  <c r="F35" i="6" s="1"/>
  <c r="AZ100" i="1" s="1"/>
  <c r="J118" i="7"/>
  <c r="BE125" i="7"/>
  <c r="BE128" i="7"/>
  <c r="E129" i="8"/>
  <c r="J137" i="8"/>
  <c r="BE264" i="8"/>
  <c r="BE386" i="8"/>
  <c r="BE390" i="8"/>
  <c r="BE423" i="8"/>
  <c r="BE524" i="8"/>
  <c r="BE526" i="8"/>
  <c r="BE574" i="8"/>
  <c r="BE621" i="8"/>
  <c r="BE628" i="8"/>
  <c r="BE148" i="2"/>
  <c r="BE185" i="2"/>
  <c r="BE212" i="2"/>
  <c r="BE781" i="3"/>
  <c r="BE808" i="3"/>
  <c r="BE910" i="3"/>
  <c r="BE912" i="3"/>
  <c r="BE920" i="3"/>
  <c r="BE928" i="3"/>
  <c r="BE939" i="3"/>
  <c r="BE947" i="3"/>
  <c r="BE949" i="3"/>
  <c r="BE951" i="3"/>
  <c r="BE955" i="3"/>
  <c r="BE967" i="3"/>
  <c r="F117" i="4"/>
  <c r="BE127" i="4"/>
  <c r="BE126" i="7"/>
  <c r="J94" i="8"/>
  <c r="BE144" i="8"/>
  <c r="BE174" i="8"/>
  <c r="BE182" i="8"/>
  <c r="BE194" i="8"/>
  <c r="BE288" i="8"/>
  <c r="BE414" i="8"/>
  <c r="BE454" i="8"/>
  <c r="BE467" i="8"/>
  <c r="BE492" i="8"/>
  <c r="BE495" i="8"/>
  <c r="BE502" i="8"/>
  <c r="BE520" i="8"/>
  <c r="BE522" i="8"/>
  <c r="BE538" i="8"/>
  <c r="BE571" i="8"/>
  <c r="BE609" i="8"/>
  <c r="BE613" i="8"/>
  <c r="BE622" i="8"/>
  <c r="BK443" i="8"/>
  <c r="J443" i="8"/>
  <c r="J103" i="8" s="1"/>
  <c r="BE155" i="2"/>
  <c r="BE363" i="2"/>
  <c r="BE156" i="3"/>
  <c r="BE178" i="3"/>
  <c r="BE231" i="3"/>
  <c r="BE333" i="3"/>
  <c r="BE358" i="3"/>
  <c r="BE413" i="3"/>
  <c r="BE416" i="3"/>
  <c r="BE546" i="3"/>
  <c r="BE628" i="3"/>
  <c r="BE697" i="3"/>
  <c r="BE746" i="3"/>
  <c r="BE748" i="3"/>
  <c r="BE767" i="3"/>
  <c r="BE783" i="3"/>
  <c r="BE796" i="3"/>
  <c r="BE833" i="3"/>
  <c r="BE850" i="3"/>
  <c r="BE879" i="3"/>
  <c r="BE915" i="3"/>
  <c r="BE923" i="3"/>
  <c r="BE954" i="3"/>
  <c r="BE956" i="3"/>
  <c r="BE968" i="3"/>
  <c r="BE411" i="8"/>
  <c r="BE413" i="8"/>
  <c r="BE420" i="8"/>
  <c r="BE426" i="8"/>
  <c r="BE429" i="8"/>
  <c r="BE534" i="8"/>
  <c r="BE544" i="8"/>
  <c r="BE558" i="8"/>
  <c r="E85" i="9"/>
  <c r="BE154" i="2"/>
  <c r="BE170" i="2"/>
  <c r="BE293" i="2"/>
  <c r="BE316" i="2"/>
  <c r="BE351" i="2"/>
  <c r="BE365" i="2"/>
  <c r="BE366" i="2"/>
  <c r="BE374" i="2"/>
  <c r="BE200" i="3"/>
  <c r="BE668" i="3"/>
  <c r="BE706" i="3"/>
  <c r="BE714" i="3"/>
  <c r="BE750" i="3"/>
  <c r="BE753" i="3"/>
  <c r="BE779" i="3"/>
  <c r="BE888" i="3"/>
  <c r="BE893" i="3"/>
  <c r="F94" i="5"/>
  <c r="E85" i="7"/>
  <c r="J93" i="7"/>
  <c r="J91" i="8"/>
  <c r="BE172" i="8"/>
  <c r="BE201" i="8"/>
  <c r="BE465" i="8"/>
  <c r="BE491" i="8"/>
  <c r="BE509" i="8"/>
  <c r="BE511" i="8"/>
  <c r="BE532" i="8"/>
  <c r="BE548" i="8"/>
  <c r="BE577" i="8"/>
  <c r="BE593" i="8"/>
  <c r="BE599" i="8"/>
  <c r="BK643" i="8"/>
  <c r="J643" i="8" s="1"/>
  <c r="J119" i="8" s="1"/>
  <c r="F117" i="9"/>
  <c r="J91" i="10"/>
  <c r="F94" i="10"/>
  <c r="E108" i="10"/>
  <c r="J116" i="10"/>
  <c r="J117" i="10"/>
  <c r="BE322" i="2"/>
  <c r="BE146" i="3"/>
  <c r="BE188" i="3"/>
  <c r="BE236" i="3"/>
  <c r="BE329" i="3"/>
  <c r="BE431" i="3"/>
  <c r="BE479" i="3"/>
  <c r="BE596" i="3"/>
  <c r="BE723" i="3"/>
  <c r="BE867" i="3"/>
  <c r="BE875" i="3"/>
  <c r="BE122" i="4"/>
  <c r="BE213" i="8"/>
  <c r="BE300" i="8"/>
  <c r="BE304" i="8"/>
  <c r="BE489" i="8"/>
  <c r="BE536" i="8"/>
  <c r="BE542" i="8"/>
  <c r="BE562" i="8"/>
  <c r="BE596" i="8"/>
  <c r="BE623" i="8"/>
  <c r="BK440" i="8"/>
  <c r="J440" i="8"/>
  <c r="J102" i="8" s="1"/>
  <c r="BK547" i="8"/>
  <c r="J547" i="8" s="1"/>
  <c r="J111" i="8" s="1"/>
  <c r="J116" i="9"/>
  <c r="BE121" i="9"/>
  <c r="BE122" i="9"/>
  <c r="BE127" i="9"/>
  <c r="AW106" i="1"/>
  <c r="BK120" i="11"/>
  <c r="J120" i="11" s="1"/>
  <c r="J98" i="11" s="1"/>
  <c r="F118" i="12"/>
  <c r="BE125" i="12"/>
  <c r="BE149" i="2"/>
  <c r="BE206" i="2"/>
  <c r="BE232" i="2"/>
  <c r="BE244" i="2"/>
  <c r="BE170" i="3"/>
  <c r="BE173" i="3"/>
  <c r="BE174" i="3"/>
  <c r="BE229" i="3"/>
  <c r="BE238" i="3"/>
  <c r="BE290" i="3"/>
  <c r="BE298" i="3"/>
  <c r="BE309" i="3"/>
  <c r="BE395" i="3"/>
  <c r="BE419" i="3"/>
  <c r="BE427" i="3"/>
  <c r="BE603" i="3"/>
  <c r="BE703" i="3"/>
  <c r="BE728" i="3"/>
  <c r="BE758" i="3"/>
  <c r="BE760" i="3"/>
  <c r="BE810" i="3"/>
  <c r="BE869" i="3"/>
  <c r="J117" i="4"/>
  <c r="BE210" i="8"/>
  <c r="BE350" i="8"/>
  <c r="BE373" i="8"/>
  <c r="BE375" i="8"/>
  <c r="BE432" i="8"/>
  <c r="BE625" i="8"/>
  <c r="J114" i="9"/>
  <c r="BE125" i="9"/>
  <c r="BE126" i="9"/>
  <c r="BK120" i="10"/>
  <c r="J120" i="10" s="1"/>
  <c r="J32" i="10" s="1"/>
  <c r="AG105" i="1" s="1"/>
  <c r="J91" i="11"/>
  <c r="J93" i="11"/>
  <c r="J94" i="11"/>
  <c r="BE121" i="11"/>
  <c r="J35" i="11" s="1"/>
  <c r="AV106" i="1" s="1"/>
  <c r="E85" i="12"/>
  <c r="J91" i="12"/>
  <c r="J93" i="12"/>
  <c r="J118" i="12"/>
  <c r="BE123" i="12"/>
  <c r="BE126" i="12"/>
  <c r="BE128" i="12"/>
  <c r="BE130" i="12"/>
  <c r="BE163" i="2"/>
  <c r="BE203" i="2"/>
  <c r="BE313" i="2"/>
  <c r="BE336" i="2"/>
  <c r="BE368" i="2"/>
  <c r="BE371" i="2"/>
  <c r="BE384" i="2"/>
  <c r="BE388" i="2"/>
  <c r="BE180" i="3"/>
  <c r="BE208" i="3"/>
  <c r="BE482" i="3"/>
  <c r="BE527" i="3"/>
  <c r="BE626" i="3"/>
  <c r="BE639" i="3"/>
  <c r="BE700" i="3"/>
  <c r="BE738" i="3"/>
  <c r="BE804" i="3"/>
  <c r="BE818" i="3"/>
  <c r="BK727" i="3"/>
  <c r="J727" i="3"/>
  <c r="J104" i="3" s="1"/>
  <c r="BE121" i="4"/>
  <c r="BE125" i="4"/>
  <c r="J93" i="5"/>
  <c r="BK120" i="5"/>
  <c r="J120" i="5"/>
  <c r="J98" i="5" s="1"/>
  <c r="J93" i="6"/>
  <c r="BK120" i="6"/>
  <c r="J120" i="6" s="1"/>
  <c r="J32" i="6" s="1"/>
  <c r="AG100" i="1" s="1"/>
  <c r="F94" i="8"/>
  <c r="BE161" i="8"/>
  <c r="BE228" i="8"/>
  <c r="BE255" i="8"/>
  <c r="BE262" i="8"/>
  <c r="BE307" i="8"/>
  <c r="BE417" i="8"/>
  <c r="BE447" i="8"/>
  <c r="BE479" i="8"/>
  <c r="BE481" i="8"/>
  <c r="BE483" i="8"/>
  <c r="BE642" i="8"/>
  <c r="BE644" i="8"/>
  <c r="BE123" i="9"/>
  <c r="BE121" i="10"/>
  <c r="J35" i="10" s="1"/>
  <c r="AV105" i="1" s="1"/>
  <c r="AT105" i="1" s="1"/>
  <c r="BD105" i="1"/>
  <c r="E85" i="11"/>
  <c r="F94" i="11"/>
  <c r="J36" i="2"/>
  <c r="AW96" i="1" s="1"/>
  <c r="F39" i="8"/>
  <c r="BD103" i="1" s="1"/>
  <c r="F36" i="2"/>
  <c r="BA96" i="1" s="1"/>
  <c r="J36" i="12"/>
  <c r="AW107" i="1" s="1"/>
  <c r="F37" i="3"/>
  <c r="BB97" i="1" s="1"/>
  <c r="F37" i="9"/>
  <c r="BB104" i="1" s="1"/>
  <c r="F39" i="12"/>
  <c r="BD107" i="1" s="1"/>
  <c r="AS94" i="1"/>
  <c r="F36" i="7"/>
  <c r="BA101" i="1" s="1"/>
  <c r="J36" i="8"/>
  <c r="AW103" i="1" s="1"/>
  <c r="F38" i="8"/>
  <c r="BC103" i="1" s="1"/>
  <c r="F39" i="2"/>
  <c r="BD96" i="1" s="1"/>
  <c r="F39" i="7"/>
  <c r="BD101" i="1" s="1"/>
  <c r="F36" i="8"/>
  <c r="BA103" i="1" s="1"/>
  <c r="F36" i="12"/>
  <c r="BA107" i="1" s="1"/>
  <c r="J36" i="3"/>
  <c r="AW97" i="1" s="1"/>
  <c r="F36" i="10"/>
  <c r="BA105" i="1" s="1"/>
  <c r="F38" i="2"/>
  <c r="BC96" i="1" s="1"/>
  <c r="F37" i="8"/>
  <c r="BB103" i="1" s="1"/>
  <c r="F37" i="4"/>
  <c r="BB98" i="1" s="1"/>
  <c r="J36" i="7"/>
  <c r="AW101" i="1" s="1"/>
  <c r="F37" i="7"/>
  <c r="BB101" i="1" s="1"/>
  <c r="F39" i="3"/>
  <c r="BD97" i="1" s="1"/>
  <c r="F36" i="3"/>
  <c r="BA97" i="1" s="1"/>
  <c r="F38" i="3"/>
  <c r="BC97" i="1" s="1"/>
  <c r="J36" i="4"/>
  <c r="AW98" i="1" s="1"/>
  <c r="F38" i="4"/>
  <c r="BC98" i="1" s="1"/>
  <c r="F37" i="2"/>
  <c r="BB96" i="1" s="1"/>
  <c r="F36" i="4"/>
  <c r="BA98" i="1" s="1"/>
  <c r="F38" i="7"/>
  <c r="BC101" i="1" s="1"/>
  <c r="F38" i="9"/>
  <c r="BC104" i="1"/>
  <c r="F36" i="9"/>
  <c r="BA104" i="1" s="1"/>
  <c r="F38" i="12"/>
  <c r="BC107" i="1" s="1"/>
  <c r="F36" i="6"/>
  <c r="BA100" i="1" s="1"/>
  <c r="F36" i="5"/>
  <c r="BA99" i="1"/>
  <c r="F39" i="4"/>
  <c r="BD98" i="1" s="1"/>
  <c r="F39" i="9"/>
  <c r="BD104" i="1"/>
  <c r="F37" i="12"/>
  <c r="BB107" i="1"/>
  <c r="J36" i="9"/>
  <c r="AW104" i="1" s="1"/>
  <c r="AN105" i="1" l="1"/>
  <c r="J320" i="2"/>
  <c r="J103" i="2" s="1"/>
  <c r="R144" i="3"/>
  <c r="P134" i="2"/>
  <c r="P133" i="2" s="1"/>
  <c r="AU96" i="1" s="1"/>
  <c r="R445" i="8"/>
  <c r="P142" i="8"/>
  <c r="R134" i="2"/>
  <c r="R133" i="2"/>
  <c r="T445" i="8"/>
  <c r="T751" i="3"/>
  <c r="R751" i="3"/>
  <c r="T142" i="8"/>
  <c r="T141" i="8"/>
  <c r="R141" i="8"/>
  <c r="BK445" i="8"/>
  <c r="J445" i="8" s="1"/>
  <c r="J104" i="8" s="1"/>
  <c r="P445" i="8"/>
  <c r="P751" i="3"/>
  <c r="P143" i="3" s="1"/>
  <c r="AU97" i="1" s="1"/>
  <c r="T134" i="2"/>
  <c r="T133" i="2" s="1"/>
  <c r="T143" i="3"/>
  <c r="BK144" i="3"/>
  <c r="J144" i="3" s="1"/>
  <c r="J99" i="3" s="1"/>
  <c r="BK751" i="3"/>
  <c r="J751" i="3" s="1"/>
  <c r="J108" i="3" s="1"/>
  <c r="J98" i="6"/>
  <c r="J98" i="7"/>
  <c r="BK134" i="2"/>
  <c r="J134" i="2" s="1"/>
  <c r="J99" i="2" s="1"/>
  <c r="J122" i="7"/>
  <c r="J99" i="7"/>
  <c r="BK328" i="2"/>
  <c r="J328" i="2" s="1"/>
  <c r="J105" i="2" s="1"/>
  <c r="J446" i="8"/>
  <c r="J105" i="8"/>
  <c r="J98" i="10"/>
  <c r="BK142" i="8"/>
  <c r="J142" i="8" s="1"/>
  <c r="J99" i="8" s="1"/>
  <c r="BK121" i="12"/>
  <c r="J121" i="12" s="1"/>
  <c r="J98" i="12" s="1"/>
  <c r="J41" i="10"/>
  <c r="F35" i="10"/>
  <c r="AZ105" i="1" s="1"/>
  <c r="BC102" i="1"/>
  <c r="AY102" i="1" s="1"/>
  <c r="J35" i="2"/>
  <c r="AV96" i="1" s="1"/>
  <c r="AT96" i="1" s="1"/>
  <c r="F35" i="5"/>
  <c r="AZ99" i="1" s="1"/>
  <c r="F35" i="2"/>
  <c r="AZ96" i="1" s="1"/>
  <c r="J35" i="7"/>
  <c r="AV101" i="1" s="1"/>
  <c r="AT101" i="1" s="1"/>
  <c r="J35" i="9"/>
  <c r="AV104" i="1" s="1"/>
  <c r="AT104" i="1" s="1"/>
  <c r="F35" i="11"/>
  <c r="AZ106" i="1" s="1"/>
  <c r="F35" i="9"/>
  <c r="AZ104" i="1" s="1"/>
  <c r="BB95" i="1"/>
  <c r="AX95" i="1" s="1"/>
  <c r="BD95" i="1"/>
  <c r="J35" i="12"/>
  <c r="AV107" i="1" s="1"/>
  <c r="AT107" i="1" s="1"/>
  <c r="J32" i="11"/>
  <c r="AG106" i="1" s="1"/>
  <c r="F35" i="4"/>
  <c r="AZ98" i="1" s="1"/>
  <c r="F35" i="3"/>
  <c r="AZ97" i="1" s="1"/>
  <c r="J35" i="6"/>
  <c r="AV100" i="1" s="1"/>
  <c r="AT100" i="1" s="1"/>
  <c r="BC95" i="1"/>
  <c r="AY95" i="1" s="1"/>
  <c r="BA95" i="1"/>
  <c r="AW95" i="1" s="1"/>
  <c r="J35" i="4"/>
  <c r="AV98" i="1"/>
  <c r="AT98" i="1" s="1"/>
  <c r="F35" i="12"/>
  <c r="AZ107" i="1" s="1"/>
  <c r="F35" i="7"/>
  <c r="AZ101" i="1" s="1"/>
  <c r="J32" i="9"/>
  <c r="AG104" i="1" s="1"/>
  <c r="BA102" i="1"/>
  <c r="AW102" i="1" s="1"/>
  <c r="F35" i="8"/>
  <c r="AZ103" i="1" s="1"/>
  <c r="J32" i="5"/>
  <c r="AG99" i="1" s="1"/>
  <c r="AN99" i="1" s="1"/>
  <c r="J32" i="4"/>
  <c r="AG98" i="1" s="1"/>
  <c r="BD102" i="1"/>
  <c r="BB102" i="1"/>
  <c r="AX102" i="1" s="1"/>
  <c r="J35" i="3"/>
  <c r="AV97" i="1" s="1"/>
  <c r="AT97" i="1" s="1"/>
  <c r="J35" i="8"/>
  <c r="AV103" i="1" s="1"/>
  <c r="AT103" i="1" s="1"/>
  <c r="AT106" i="1"/>
  <c r="AN104" i="1" l="1"/>
  <c r="AN98" i="1"/>
  <c r="P141" i="8"/>
  <c r="AU103" i="1" s="1"/>
  <c r="AU102" i="1" s="1"/>
  <c r="R143" i="3"/>
  <c r="J41" i="4"/>
  <c r="J41" i="9"/>
  <c r="BK133" i="2"/>
  <c r="J133" i="2" s="1"/>
  <c r="J32" i="2" s="1"/>
  <c r="AG96" i="1" s="1"/>
  <c r="AN96" i="1" s="1"/>
  <c r="BK143" i="3"/>
  <c r="J143" i="3" s="1"/>
  <c r="J98" i="3" s="1"/>
  <c r="J41" i="7"/>
  <c r="J41" i="5"/>
  <c r="J41" i="6"/>
  <c r="J41" i="11"/>
  <c r="BK141" i="8"/>
  <c r="J141" i="8" s="1"/>
  <c r="J98" i="8" s="1"/>
  <c r="AN101" i="1"/>
  <c r="AN100" i="1"/>
  <c r="BD94" i="1"/>
  <c r="W33" i="1" s="1"/>
  <c r="AN106" i="1"/>
  <c r="AZ95" i="1"/>
  <c r="AZ102" i="1"/>
  <c r="AV102" i="1" s="1"/>
  <c r="AT102" i="1" s="1"/>
  <c r="AU95" i="1"/>
  <c r="AU94" i="1" s="1"/>
  <c r="BC94" i="1"/>
  <c r="AY94" i="1" s="1"/>
  <c r="BB94" i="1"/>
  <c r="W31" i="1" s="1"/>
  <c r="J32" i="12"/>
  <c r="AG107" i="1" s="1"/>
  <c r="AN107" i="1" s="1"/>
  <c r="BA94" i="1"/>
  <c r="W30" i="1" s="1"/>
  <c r="J98" i="2" l="1"/>
  <c r="J41" i="2"/>
  <c r="J41" i="12"/>
  <c r="AZ94" i="1"/>
  <c r="W29" i="1" s="1"/>
  <c r="AV95" i="1"/>
  <c r="AT95" i="1" s="1"/>
  <c r="AX94" i="1"/>
  <c r="J32" i="3"/>
  <c r="AG97" i="1" s="1"/>
  <c r="AN97" i="1" s="1"/>
  <c r="W32" i="1"/>
  <c r="J32" i="8"/>
  <c r="AG103" i="1" s="1"/>
  <c r="AN103" i="1" s="1"/>
  <c r="AW94" i="1"/>
  <c r="AK30" i="1" s="1"/>
  <c r="J41" i="8" l="1"/>
  <c r="J41" i="3"/>
  <c r="AV94" i="1"/>
  <c r="AK29" i="1" s="1"/>
  <c r="AG95" i="1"/>
  <c r="AN95" i="1" s="1"/>
  <c r="AG102" i="1"/>
  <c r="AN102" i="1" s="1"/>
  <c r="AG94" i="1" l="1"/>
  <c r="AT94" i="1"/>
  <c r="AN94" i="1" l="1"/>
  <c r="AK26" i="1"/>
  <c r="AK35" i="1" s="1"/>
</calcChain>
</file>

<file path=xl/sharedStrings.xml><?xml version="1.0" encoding="utf-8"?>
<sst xmlns="http://schemas.openxmlformats.org/spreadsheetml/2006/main" count="18366" uniqueCount="1870">
  <si>
    <t>Export Komplet</t>
  </si>
  <si>
    <t/>
  </si>
  <si>
    <t>2.0</t>
  </si>
  <si>
    <t>False</t>
  </si>
  <si>
    <t>{b6cdb8a9-eac0-402f-98ef-221800f1c127}</t>
  </si>
  <si>
    <t>&gt;&gt;  skryté sloupce  &lt;&lt;</t>
  </si>
  <si>
    <t>0,01</t>
  </si>
  <si>
    <t>21</t>
  </si>
  <si>
    <t>15</t>
  </si>
  <si>
    <t>REKAPITULACE STAVBY</t>
  </si>
  <si>
    <t>v ---  níže se nacházejí doplnkové a pomocné údaje k sestavám  --- v</t>
  </si>
  <si>
    <t>0,001</t>
  </si>
  <si>
    <t>Kód:</t>
  </si>
  <si>
    <t>Stavba:</t>
  </si>
  <si>
    <t>Komunitní centrum a hasičská zbrojnice Hněvčeves</t>
  </si>
  <si>
    <t>KSO:</t>
  </si>
  <si>
    <t>CC-CZ:</t>
  </si>
  <si>
    <t>Místo:</t>
  </si>
  <si>
    <t>Hněvčeves 54</t>
  </si>
  <si>
    <t>Datum:</t>
  </si>
  <si>
    <t>Zadavatel:</t>
  </si>
  <si>
    <t>IČ:</t>
  </si>
  <si>
    <t>Obec Hněvčeves, Hněvčeves 54, 503 15</t>
  </si>
  <si>
    <t>DIČ:</t>
  </si>
  <si>
    <t>Zhotovitel:</t>
  </si>
  <si>
    <t xml:space="preserve"> </t>
  </si>
  <si>
    <t>Projektant:</t>
  </si>
  <si>
    <t>True</t>
  </si>
  <si>
    <t>Zpracovatel:</t>
  </si>
  <si>
    <t>Poznámka:</t>
  </si>
  <si>
    <t>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vlastnosti._x000D_
Rozpočet je zpracován dle projektové dokumentace.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</si>
  <si>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</si>
  <si>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</si>
  <si>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</si>
  <si>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</si>
  <si>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</si>
  <si>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</si>
  <si>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</si>
  <si>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</si>
  <si>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</si>
  <si>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</si>
  <si>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</si>
  <si>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</si>
  <si>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</si>
  <si>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</si>
  <si>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</si>
  <si>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</si>
  <si>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</si>
  <si>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</si>
  <si>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</si>
  <si>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</si>
  <si>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</si>
  <si>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</si>
  <si>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</si>
  <si>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</si>
  <si>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</si>
  <si>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</si>
  <si>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</si>
  <si>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</si>
  <si>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</si>
  <si>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</si>
  <si>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</si>
  <si>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</si>
  <si>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</si>
  <si>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</si>
  <si>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</si>
  <si>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</si>
  <si>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</si>
  <si>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</si>
  <si>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</si>
  <si>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</si>
  <si>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</si>
  <si>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</si>
  <si>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</si>
  <si>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</si>
  <si>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I.</t>
  </si>
  <si>
    <t>Etapa I.</t>
  </si>
  <si>
    <t>STA</t>
  </si>
  <si>
    <t>1</t>
  </si>
  <si>
    <t>{b66083c9-18d6-40de-8ec2-83d58bf767b8}</t>
  </si>
  <si>
    <t>2</t>
  </si>
  <si>
    <t>/</t>
  </si>
  <si>
    <t>01</t>
  </si>
  <si>
    <t>Bourací práce</t>
  </si>
  <si>
    <t>Soupis</t>
  </si>
  <si>
    <t>{00a39d35-5ee7-4d9b-9297-6d74490a685f}</t>
  </si>
  <si>
    <t>02</t>
  </si>
  <si>
    <t>Nová výstavba</t>
  </si>
  <si>
    <t>{a107c051-6d98-442b-a0b0-299f95142f89}</t>
  </si>
  <si>
    <t>03</t>
  </si>
  <si>
    <t>Zpevněné plochy</t>
  </si>
  <si>
    <t>{a814349b-a54f-45ab-b61c-73a11bb9ea68}</t>
  </si>
  <si>
    <t>04</t>
  </si>
  <si>
    <t>ZTI</t>
  </si>
  <si>
    <t>{1a3daa93-5152-4cc1-ab3b-ba83990082a6}</t>
  </si>
  <si>
    <t>05</t>
  </si>
  <si>
    <t>Elektro</t>
  </si>
  <si>
    <t>{5e38280f-dca1-4206-bc4f-bd9eff04c3e8}</t>
  </si>
  <si>
    <t>VRN</t>
  </si>
  <si>
    <t>Vedlejší rozpočtové náklady</t>
  </si>
  <si>
    <t>{94ef5d08-bd77-4371-b809-5a6c85abc1bc}</t>
  </si>
  <si>
    <t>II.</t>
  </si>
  <si>
    <t>Etapa II.</t>
  </si>
  <si>
    <t>{c98b3912-0506-439b-84da-5d47571c31ac}</t>
  </si>
  <si>
    <t>02.1</t>
  </si>
  <si>
    <t>{9bdd13f5-c8fc-414b-8f19-505f77ea6949}</t>
  </si>
  <si>
    <t>03.1</t>
  </si>
  <si>
    <t>{9711bfc2-b3ee-42bc-893f-5a48d3fb6b82}</t>
  </si>
  <si>
    <t>04.1</t>
  </si>
  <si>
    <t>{d5385066-5c45-446e-90ed-e0c7ca050c93}</t>
  </si>
  <si>
    <t>05.1</t>
  </si>
  <si>
    <t>{8cf70d5d-5b33-48d8-918a-e7d7043ac4b0}</t>
  </si>
  <si>
    <t>{cd7de914-0a34-49cc-bd1f-ded379ad133f}</t>
  </si>
  <si>
    <t>KRYCÍ LIST SOUPISU PRACÍ</t>
  </si>
  <si>
    <t>Objekt:</t>
  </si>
  <si>
    <t>I. - Etapa I.</t>
  </si>
  <si>
    <t>Soupis:</t>
  </si>
  <si>
    <t>01 - Bourací práce</t>
  </si>
  <si>
    <t>Soupis prací je sestaven s využitím položek Cenové soustavy ÚRS. Cenové a technické podmínky položek Cenové soustavy ÚRS, které nejsou uvedeny v soupisu prací (informace  tzv. úvodních částí katalogů) jsou neomezeně dálkově k dispozici na ww.cs-urs.cz. Položky soupisu prací, které nemají ve sloupci „Cenová soustava“ uveden žádný údaj, nepochází z Cenové soustavy ÚRS. Soupis prací je zpracován v rozsahu a podrobnosti projektu. Součástí položek uvedených ve výkazu výměr jsou veškeré s nimi spojené práce, které jsou zapotřebí pro provedení kompletní dodávky díla, a to i když nejsou zvlášť  uvedeny ve výkazu výměr. To znamená, že veškeré položky patrné z výkazů, výkresů a technických zpráv je třeba v nabídkové ceně doplnit a ocenit jako kompletně vykonané práce vč materiálu, nářadí a strojů nutných k práci, i když tyto nejsou ve výkazu výměr vypsány zvlášť. V případě, že má zhotovitel pochyby ohledně plánovaných položek ve výkazech, výkresech a technických zprávách, má za povinnost toto sdělit před odevzdáním nabídkové ceny. Veškeré výrobky, pokud jsou uvedeny, jsou uvedeny pouze jako referenční, obecně určující standard, technické parametry, požadované vlastnosti. Rozpočet je zpracován dle projektové dokumentace.</t>
  </si>
  <si>
    <t>REKAPITULACE ČLENĚNÍ SOUPISU PRACÍ</t>
  </si>
  <si>
    <t>Kód dílu - Popis</t>
  </si>
  <si>
    <t>Cena celkem [CZK]</t>
  </si>
  <si>
    <t>Náklady ze soupisu prací</t>
  </si>
  <si>
    <t>-1</t>
  </si>
  <si>
    <t>HSV - Práce a dodávky HSV</t>
  </si>
  <si>
    <t xml:space="preserve">    1 - Zemní práce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</si>
  <si>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</si>
  <si>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</si>
  <si>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</si>
  <si>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</si>
  <si>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</si>
  <si>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</si>
  <si>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762 - Konstrukce tesařské</t>
  </si>
  <si>
    <t xml:space="preserve">    764 - Konstrukce klempířské</t>
  </si>
  <si>
    <t xml:space="preserve">    765 - Krytina skládaná</t>
  </si>
  <si>
    <t xml:space="preserve">    766 - Konstrukce truhlářské</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</si>
  <si>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</si>
  <si>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</si>
  <si>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</si>
  <si>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</si>
  <si>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</si>
  <si>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</si>
  <si>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</si>
  <si>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</si>
  <si>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</si>
  <si>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</si>
  <si>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</si>
  <si>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</si>
  <si>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</si>
  <si>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</si>
  <si>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</si>
  <si>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</si>
  <si>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</si>
  <si>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</si>
  <si>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</si>
  <si>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113107026.1</t>
  </si>
  <si>
    <t>Odstranění a rozebrání stávající zpevněné plochy v místě garáže z betonových panelů tl do 250 mm vč. lože - kompletní provedení vč. přesunu suti</t>
  </si>
  <si>
    <t>m2</t>
  </si>
  <si>
    <t>4</t>
  </si>
  <si>
    <t>-1141280693</t>
  </si>
  <si>
    <t>VV</t>
  </si>
  <si>
    <t>11*4,75 " V MÍSTĚ PŘÍSTAVBY GARÁŽE BUDE PROVEDENO ROZEBRÁNÍ STÁVAJÍCÍ ZPEVNĚNÉ PLOCHY Z BETONOVÝCH PANELŮ</t>
  </si>
  <si>
    <t>Součet</t>
  </si>
  <si>
    <t>113107026.2</t>
  </si>
  <si>
    <t>Odstranění ziminy/ kameniva/ násypů - kompletní provedení vč. přesunu suti</t>
  </si>
  <si>
    <t>m3</t>
  </si>
  <si>
    <t>-1343924494</t>
  </si>
  <si>
    <t xml:space="preserve">" odtranění zeminy/štěků a násypů pro nové základy  </t>
  </si>
  <si>
    <t>6,35*11*0,1</t>
  </si>
  <si>
    <t>2,6*4,2*0,6</t>
  </si>
  <si>
    <t>3</t>
  </si>
  <si>
    <t>131203101</t>
  </si>
  <si>
    <t>Hloubení jam ručním nebo pneum nářadím v soudržných horninách tř. 3</t>
  </si>
  <si>
    <t>CS ÚRS 2019 02</t>
  </si>
  <si>
    <t>2009812767</t>
  </si>
  <si>
    <t xml:space="preserve">" hloubení jam pro nové základy </t>
  </si>
  <si>
    <t>12+8,5</t>
  </si>
  <si>
    <t>131203109</t>
  </si>
  <si>
    <t>Příplatek za lepivost u hloubení jam ručním nebo pneum nářadím v hornině tř. 3</t>
  </si>
  <si>
    <t>1609348712</t>
  </si>
  <si>
    <t>5</t>
  </si>
  <si>
    <t>132212101</t>
  </si>
  <si>
    <t>Hloubení rýh š do 600 mm ručním nebo pneum nářadím v soudržných horninách tř. 3</t>
  </si>
  <si>
    <t>1637028660</t>
  </si>
  <si>
    <t xml:space="preserve">" pro nové základy </t>
  </si>
  <si>
    <t>(1,6*10,67+6,35)*0,6*2,3</t>
  </si>
  <si>
    <t>(2,6*2+0,6*2+2,78)*0,6*1,8</t>
  </si>
  <si>
    <t>6</t>
  </si>
  <si>
    <t>132212109</t>
  </si>
  <si>
    <t>Příplatek za lepivost u hloubení rýh š do 600 mm ručním nebo pneum nářadím v hornině tř. 3</t>
  </si>
  <si>
    <t>1941030014</t>
  </si>
  <si>
    <t>7</t>
  </si>
  <si>
    <t>162201102</t>
  </si>
  <si>
    <t>Vodorovné přemístění do 50 m výkopku/sypaniny z horniny tř. 1 až 4</t>
  </si>
  <si>
    <t>-1044478420</t>
  </si>
  <si>
    <t>20,5+42,236" na dočasnou skládku na pozemku</t>
  </si>
  <si>
    <t>8</t>
  </si>
  <si>
    <t>162701105</t>
  </si>
  <si>
    <t>Vodorovné přemístění do 10000 m výkopku/sypaniny z horniny tř. 1 až 4</t>
  </si>
  <si>
    <t>-1357125444</t>
  </si>
  <si>
    <t>62,736-18,6" na skládku</t>
  </si>
  <si>
    <t>9</t>
  </si>
  <si>
    <t>162701109</t>
  </si>
  <si>
    <t>Příplatek k vodorovnému přemístění výkopku/sypaniny z horniny tř. 1 až 4 ZKD 1000 m přes 10000 m</t>
  </si>
  <si>
    <t>900973732</t>
  </si>
  <si>
    <t>44,136</t>
  </si>
  <si>
    <t>44,136*19 'Přepočtené koeficientem množství</t>
  </si>
  <si>
    <t>10</t>
  </si>
  <si>
    <t>171201201</t>
  </si>
  <si>
    <t>Uložení sypaniny na skládky</t>
  </si>
  <si>
    <t>-683534270</t>
  </si>
  <si>
    <t>11</t>
  </si>
  <si>
    <t>171201211</t>
  </si>
  <si>
    <t>Poplatek za uložení stavebního odpadu - zeminy a kameniva na skládce</t>
  </si>
  <si>
    <t>t</t>
  </si>
  <si>
    <t>-1880840079</t>
  </si>
  <si>
    <t>44,136*1,8</t>
  </si>
  <si>
    <t>12</t>
  </si>
  <si>
    <t>174101102</t>
  </si>
  <si>
    <t>Zásyp v uzavřených prostorech sypaninou se zhutněním</t>
  </si>
  <si>
    <t>1834632419</t>
  </si>
  <si>
    <t>18,6 " kolem objektu pro zasypání pracovních jám a vybouraných základech  - použití vykopané zeminy/suti - upřesní se na stavbě zjišťovacím protokolem</t>
  </si>
  <si>
    <t>Úpravy povrchů, podlahy a osazování výplní</t>
  </si>
  <si>
    <t>13</t>
  </si>
  <si>
    <t>633811111.1</t>
  </si>
  <si>
    <t>Broušení nerovností betonových podlah do 2 mm - po odstranění nášlapných vrstev</t>
  </si>
  <si>
    <t>1615582707</t>
  </si>
  <si>
    <t>Ostatní konstrukce a práce, bourání</t>
  </si>
  <si>
    <t>14</t>
  </si>
  <si>
    <t>130901121</t>
  </si>
  <si>
    <t>Bourání kcí v hloubených vykopávkách ze zdiva z betonu prostého ručně</t>
  </si>
  <si>
    <t>2085726212</t>
  </si>
  <si>
    <t>" předpoklad, bude upřesněno na místě zjišťovacím protokolem</t>
  </si>
  <si>
    <t>" vybourání v prostoru dveří na úroveň -1,100  dle v.č. D.1.1.3 a D.1.1.2</t>
  </si>
  <si>
    <t>" VYBOURAT POUZE PRVNÍ STUPEŇ ZÁKLADOVÉHO PASU</t>
  </si>
  <si>
    <t>1,4*1,1*0,3</t>
  </si>
  <si>
    <t>1,2*1,1*0,5</t>
  </si>
  <si>
    <t>" vybourání základu v prostoru chodby na úrpveň -1,800  dle v.č. D.1.1.3 a D.1.1.2</t>
  </si>
  <si>
    <t>2,6*1,8*0,5" STÁVAJÍCÍ ČÁST ZÁKLADU KOMPLETNĚ VYBOURAT V MÍSTĚ NÁVAZNOSTI NA PONECHANOU ČÁS KONSTRUKCI ODŘÍZNOUT</t>
  </si>
  <si>
    <t>962031133</t>
  </si>
  <si>
    <t>Bourání příček z cihel pálených na MVC tl do 150 mm</t>
  </si>
  <si>
    <t>-376460247</t>
  </si>
  <si>
    <t>" demolice příček dle v.č. D.1.1.3</t>
  </si>
  <si>
    <t>(0,66+0,3+3,14+0,1+3,58+1,8+1,6+1,1+6,1+2,3+0,1*2+1,4+2,3)*2,8</t>
  </si>
  <si>
    <t>16</t>
  </si>
  <si>
    <t>962032240</t>
  </si>
  <si>
    <t>Bourání zdiva z cihel pálených nebo vápenopískových na MC do 1m3</t>
  </si>
  <si>
    <t>709299974</t>
  </si>
  <si>
    <t>" vybourání otvorů dle v.č. D.1.1.3</t>
  </si>
  <si>
    <t>0,92*1,75*0,46</t>
  </si>
  <si>
    <t>1,08*2,55*0,46</t>
  </si>
  <si>
    <t>2,0*1,75*0,46</t>
  </si>
  <si>
    <t>1,3*0,7*2*0,46</t>
  </si>
  <si>
    <t>1,0*1,75*0,46</t>
  </si>
  <si>
    <t>1,0*2,1*0,3</t>
  </si>
  <si>
    <t>1,8*2,1*0,3</t>
  </si>
  <si>
    <t>2,3*2,8*0,3</t>
  </si>
  <si>
    <t>" bourání štítových stěn</t>
  </si>
  <si>
    <t>6,6*1,2*2*0,46</t>
  </si>
  <si>
    <t>8,9*1,6*2*0,46</t>
  </si>
  <si>
    <t>" bourání dozdívky vazníku</t>
  </si>
  <si>
    <t>4,75*2,3*0,46</t>
  </si>
  <si>
    <t>17</t>
  </si>
  <si>
    <t>964051111</t>
  </si>
  <si>
    <t>Bourání ŽB trámů, průvlaků nebo pásů průřezu do 0,10 m2</t>
  </si>
  <si>
    <t>9410067</t>
  </si>
  <si>
    <t>0,3*8 " vybourání překladů nad dvařmi</t>
  </si>
  <si>
    <t>18</t>
  </si>
  <si>
    <t>965043341</t>
  </si>
  <si>
    <t>Bourání podkladů pod dlažby betonových s potěrem nebo teracem tl do 100 mm pl přes 4 m2</t>
  </si>
  <si>
    <t>-925356478</t>
  </si>
  <si>
    <t>" dle popisu v.č. D.1.1.3 - vybourání celé nášlapné skladby podlahy až na podkladní bet mazaninu</t>
  </si>
  <si>
    <t>(13,4+8,1+35,25+7,7+8,1+1,15+1,8+52,7+5,5)*0,08</t>
  </si>
  <si>
    <t>" vybourní části podlahy v chodbě</t>
  </si>
  <si>
    <t>3,0*2,5*0,4</t>
  </si>
  <si>
    <t>19</t>
  </si>
  <si>
    <t>965081223</t>
  </si>
  <si>
    <t>Bourání podlah z dlaždic keramických nebo xylolitových tl přes 10 mm plochy přes 1 m2</t>
  </si>
  <si>
    <t>73155828</t>
  </si>
  <si>
    <t xml:space="preserve">" dle popisu v.č. D.1.1.3 </t>
  </si>
  <si>
    <t>3,7+52,7+1,8+1,15+8,1+35,25+8,1+7,7+10,7</t>
  </si>
  <si>
    <t>20</t>
  </si>
  <si>
    <t>968072455</t>
  </si>
  <si>
    <t>Vybourání kovových dveřních zárubní pl do 2 m2</t>
  </si>
  <si>
    <t>-50764645</t>
  </si>
  <si>
    <t>0,9*2,0*3</t>
  </si>
  <si>
    <t>1,0*2,0*3</t>
  </si>
  <si>
    <t>1,5*2,0</t>
  </si>
  <si>
    <t>1,6*2,0</t>
  </si>
  <si>
    <t>0,7*2,0*2</t>
  </si>
  <si>
    <t>968072746</t>
  </si>
  <si>
    <t>Vybourání výkladních stěn kovových pevných nebo otevíratelných pl do 4 m2</t>
  </si>
  <si>
    <t>677785344</t>
  </si>
  <si>
    <t>2,46*2,68</t>
  </si>
  <si>
    <t>2,44*2,68</t>
  </si>
  <si>
    <t>(2,46+1,67)*2,68</t>
  </si>
  <si>
    <t>2,4*2,0</t>
  </si>
  <si>
    <t>22</t>
  </si>
  <si>
    <t>971034471</t>
  </si>
  <si>
    <t>Vybourání otvorů ve zdivu cihelném pl do 0,25 m2 na MVC nebo MV z jedné strany tl do 750 mm</t>
  </si>
  <si>
    <t>kus</t>
  </si>
  <si>
    <t>68145499</t>
  </si>
  <si>
    <t>6+4+1" vybourání pro osazení nových překladů do stávajícího zdiva</t>
  </si>
  <si>
    <t>23</t>
  </si>
  <si>
    <t>974031164</t>
  </si>
  <si>
    <t>Vysekání rýh ve zdivu cihelném hl do 150 mm š do 150 mm</t>
  </si>
  <si>
    <t>m</t>
  </si>
  <si>
    <t>-1070305926</t>
  </si>
  <si>
    <t>" kanalizace´, voda, ZTI, EL - předpoklad - bude upřesněno na stavbě zjišťovacím protokolem</t>
  </si>
  <si>
    <t>285</t>
  </si>
  <si>
    <t>24</t>
  </si>
  <si>
    <t>977211111</t>
  </si>
  <si>
    <t>Řezání ŽB kcí hl do 200 mm stěnovou pilou do průměru výztuže 16 mm</t>
  </si>
  <si>
    <t>-1942930242</t>
  </si>
  <si>
    <t xml:space="preserve">3,0*2+2,5*2 " řízání části podlahy pro nové základy </t>
  </si>
  <si>
    <t>25</t>
  </si>
  <si>
    <t>977211113</t>
  </si>
  <si>
    <t>Řezání ŽB kcí hl do 420 mm stěnovou pilou do průměru výztuže 16 mm</t>
  </si>
  <si>
    <t>-953700675</t>
  </si>
  <si>
    <t>" řezání stávajících základů pro vybourání - předpoklad, bude upřesněno na místě zjišťovacím protokolem</t>
  </si>
  <si>
    <t>2,1*2</t>
  </si>
  <si>
    <t>1,8*2</t>
  </si>
  <si>
    <t>1,1*4</t>
  </si>
  <si>
    <t>26</t>
  </si>
  <si>
    <t>978012191</t>
  </si>
  <si>
    <t>Otlučení (osekání) vnitřní vápenné nebo vápenocementové omítky stropů rákosových v rozsahu do 100 %</t>
  </si>
  <si>
    <t>1357435175</t>
  </si>
  <si>
    <t>" ze skladby střechy - kompletní otlučení</t>
  </si>
  <si>
    <t>3,7+52,7+5,5+1,8+1,15+8,1+35,25+8,1+7,7+13,4+10,7+6,35+8,6+2,9</t>
  </si>
  <si>
    <t>27</t>
  </si>
  <si>
    <t>978013191</t>
  </si>
  <si>
    <t>Otlučení (osekání) vnitřní vápenné nebo vápenocementové omítky stěn v rozsahu do 100 %</t>
  </si>
  <si>
    <t>-39244144</t>
  </si>
  <si>
    <t>" otlučení vnitřních omítek</t>
  </si>
  <si>
    <t>(2,36*2+3,4*2)*3,8</t>
  </si>
  <si>
    <t>-0,9*2,0</t>
  </si>
  <si>
    <t>(0,9+2,0*2)*0,5</t>
  </si>
  <si>
    <t>(1,93*2+3,4*2)*3,8</t>
  </si>
  <si>
    <t>-0,9*2,1*2</t>
  </si>
  <si>
    <t>(0,9+2,1*2)*0,3</t>
  </si>
  <si>
    <t>(10,65*2+5,5*2)*2,8</t>
  </si>
  <si>
    <t>-0,92*1,75</t>
  </si>
  <si>
    <t>-1,08*2,55</t>
  </si>
  <si>
    <t>-2,0*1,75*2</t>
  </si>
  <si>
    <t>-0,8*0,9*2</t>
  </si>
  <si>
    <t>-1,3*0,7*2</t>
  </si>
  <si>
    <t>-1,0*2,1</t>
  </si>
  <si>
    <t>-1,8*2,1</t>
  </si>
  <si>
    <t>-2,5*2,8</t>
  </si>
  <si>
    <t>(0,8+0,6*2+0,8+0,6*2+0,8+0,9*2+0,8+0,9*2+1,0+2,1*2)*0,3</t>
  </si>
  <si>
    <t>(10,65*2+6,02*2+1,76*2)*2,8</t>
  </si>
  <si>
    <t>-0,9*0,9*3</t>
  </si>
  <si>
    <t>-2,4*1,96</t>
  </si>
  <si>
    <t>-2,0*1,75</t>
  </si>
  <si>
    <t>-2,46*2,68*2</t>
  </si>
  <si>
    <t>28</t>
  </si>
  <si>
    <t>978036191</t>
  </si>
  <si>
    <t>Otlučení (osekání) cementových omítek vnějších ploch v rozsahu do 100 %</t>
  </si>
  <si>
    <t>1931454999</t>
  </si>
  <si>
    <t xml:space="preserve">" v prostoru nové garáže </t>
  </si>
  <si>
    <t>(0,46+2,36+0,14+1,93+1,12+0,15+8,65)*4,9</t>
  </si>
  <si>
    <t>29</t>
  </si>
  <si>
    <t>978059511</t>
  </si>
  <si>
    <t>Odsekání a odebrání obkladů stěn z vnitřních obkládaček plochy</t>
  </si>
  <si>
    <t>991840475</t>
  </si>
  <si>
    <t>" obklad v prostorách prodejny - WC</t>
  </si>
  <si>
    <t>(1,35*2+0,9*2-0,7)*1,7</t>
  </si>
  <si>
    <t>(1,3*4-0,7*2)*2,1</t>
  </si>
  <si>
    <t>30</t>
  </si>
  <si>
    <t>978059641</t>
  </si>
  <si>
    <t>Odsekání a odebrání obkladů stěn z vnějších obkládaček plochy přes 1 m2</t>
  </si>
  <si>
    <t>1658861016</t>
  </si>
  <si>
    <t xml:space="preserve">" odstranění obkladu na S a J straně </t>
  </si>
  <si>
    <t>10,1*2,9</t>
  </si>
  <si>
    <t>2,4*0,7</t>
  </si>
  <si>
    <t>" pohled Z</t>
  </si>
  <si>
    <t>(2,9+1,7)*2,9</t>
  </si>
  <si>
    <t>31</t>
  </si>
  <si>
    <t>981011112</t>
  </si>
  <si>
    <t>Demolice budov dřevěných ostatních oboustranně obitých nebo omítnutých postupným rozebíráním</t>
  </si>
  <si>
    <t>1197804318</t>
  </si>
  <si>
    <t>P</t>
  </si>
  <si>
    <t>Poznámka k položce:_x000D_
STÁVAJÍCÍ NOSNÁ KONSTRUKCE STŘECHY JE PROVEDENA Z_x000D_
DŘEVĚNÝCH SBÍJENÝCH VAZNÍKŮ, KTERÉ ZÁROVEŇ VYNÁŠEJÍ_x000D_
STÁVAJÍCÍ RÁKOSOVÝ PODHLED._x000D_
STÁVAJÍCÍ KONSTRUKCE STŘECHY VČETNĚ STÁVAJÍCÍHO_x000D_
PODHLEDU BUDE KOMPLETNĚ DEMONTOVÁNA._x000D_
V RÁMCI DEMONTÁŽE STÁVAJÍCÍ STŘEŠNÍ KRYTINY BUDE_x000D_
PROVEDENA I DEMOLICE STÁVAJÍCÍHO ŠTÍTOVÉHO ZDIVA AŽ NA_x000D_
ÚROVEŇ STÁVAJÍCÍHO POZEDNÍHO VĚNCE.</t>
  </si>
  <si>
    <t>" demolice krovu</t>
  </si>
  <si>
    <t>9*1,725*12</t>
  </si>
  <si>
    <t>6,5*1,2*16,5</t>
  </si>
  <si>
    <t>32</t>
  </si>
  <si>
    <t>981011716</t>
  </si>
  <si>
    <t>Demolice budov ze železobetonu podíl konstrukcí do 35 % postupným rozebíráním</t>
  </si>
  <si>
    <t>-386649271</t>
  </si>
  <si>
    <t>" dle v.č. D.1.1.2-7</t>
  </si>
  <si>
    <t>" veškeré práce budou účtovány dle skutečnosti po přesném zaměření na stavbě a dle zjišťovacího protokolu</t>
  </si>
  <si>
    <t xml:space="preserve">" demolice nákladové rampy </t>
  </si>
  <si>
    <t>10,7*1,2" Demontovat stávající rampu včetně stropní kce a střechy</t>
  </si>
  <si>
    <t>10,7*0,8" základové konstrukce rampy</t>
  </si>
  <si>
    <t>1,0*1,2*1,2" demolice schodiště na rampu</t>
  </si>
  <si>
    <t xml:space="preserve">2,5 " demontáž schodišt do kotelny </t>
  </si>
  <si>
    <t>1,7*2,4*1,2  " demolice konstrukcí u vstupu</t>
  </si>
  <si>
    <t>1,7*2,4*0,8" vstupní schodiště do prodejny</t>
  </si>
  <si>
    <t>33</t>
  </si>
  <si>
    <t>9810117-R1</t>
  </si>
  <si>
    <t>Odstranění a likvidace vč. odvozu suti skladu odpadu dle v.č. D.1.1.3 - kompletní provedení vč. stavebních přípomocí</t>
  </si>
  <si>
    <t>802839136</t>
  </si>
  <si>
    <t>34</t>
  </si>
  <si>
    <t>981011-R01</t>
  </si>
  <si>
    <t xml:space="preserve">Vybourání zařizovacích předmětů, jiných kusových prvků  (skříní, stolků a pod) a vnitřních instalací a rozvodů budov postupným rozebíráním </t>
  </si>
  <si>
    <t>-224850692</t>
  </si>
  <si>
    <t>165*1,5</t>
  </si>
  <si>
    <t>35</t>
  </si>
  <si>
    <t>981011-R2</t>
  </si>
  <si>
    <t>Demontáž chladícího boxu, uskladnnění po dobu rekonstrukce a ochrana proti poškození, montáž zpět po provedení rekonstrukce v prostoru skladu - kompletní provedení vč. přesunu mot</t>
  </si>
  <si>
    <t>232700889</t>
  </si>
  <si>
    <t>36</t>
  </si>
  <si>
    <t>981011-R3</t>
  </si>
  <si>
    <t>Demontáž komínové lávky vč. přístupového žebříku - kompletní provedení vč. přesunu mot</t>
  </si>
  <si>
    <t>1538491567</t>
  </si>
  <si>
    <t>37</t>
  </si>
  <si>
    <t>985131311</t>
  </si>
  <si>
    <t>Ruční dočištění ploch stěn, rubu kleneb a podlah ocelových kartáči</t>
  </si>
  <si>
    <t>-1838151690</t>
  </si>
  <si>
    <t xml:space="preserve">229,328 " stěny stávající </t>
  </si>
  <si>
    <t>165,95" podlahy</t>
  </si>
  <si>
    <t>997</t>
  </si>
  <si>
    <t>Přesun sutě</t>
  </si>
  <si>
    <t>38</t>
  </si>
  <si>
    <t>997013112</t>
  </si>
  <si>
    <t>Vnitrostaveništní doprava suti a vybouraných hmot pro budovy v do 9 m s použitím mechanizace</t>
  </si>
  <si>
    <t>-46870343</t>
  </si>
  <si>
    <t>39</t>
  </si>
  <si>
    <t>997013501</t>
  </si>
  <si>
    <t>Odvoz suti a vybouraných hmot na skládku nebo meziskládku do 1 km se složením</t>
  </si>
  <si>
    <t>2097725531</t>
  </si>
  <si>
    <t>40</t>
  </si>
  <si>
    <t>997013509</t>
  </si>
  <si>
    <t>Příplatek k odvozu suti a vybouraných hmot na skládku ZKD 1 km přes 1 km</t>
  </si>
  <si>
    <t>-1243442883</t>
  </si>
  <si>
    <t>266,734*19 'Přepočtené koeficientem množství</t>
  </si>
  <si>
    <t>41</t>
  </si>
  <si>
    <t>997013831</t>
  </si>
  <si>
    <t xml:space="preserve">Poplatek za uložení na skládce (skládkovné) stavebního odpadu směsného </t>
  </si>
  <si>
    <t>254952288</t>
  </si>
  <si>
    <t>998</t>
  </si>
  <si>
    <t>Přesun hmot</t>
  </si>
  <si>
    <t>42</t>
  </si>
  <si>
    <t>998017002</t>
  </si>
  <si>
    <t>Přesun hmot s omezením mechanizace pro budovy v do 12 m</t>
  </si>
  <si>
    <t>1762453085</t>
  </si>
  <si>
    <t>PSV</t>
  </si>
  <si>
    <t>Práce a dodávky PSV</t>
  </si>
  <si>
    <t>713</t>
  </si>
  <si>
    <t>Izolace tepelné</t>
  </si>
  <si>
    <t>43</t>
  </si>
  <si>
    <t>713110831</t>
  </si>
  <si>
    <t>Odstranění tepelné izolace stropů přibité nebo nastřelené z vláknitých materiálů tl do 100 mm</t>
  </si>
  <si>
    <t>-1618121118</t>
  </si>
  <si>
    <t>" ze skladby střechy - podhled</t>
  </si>
  <si>
    <t>4,83*6,5</t>
  </si>
  <si>
    <t>11,98*15,1</t>
  </si>
  <si>
    <t>762</t>
  </si>
  <si>
    <t>Konstrukce tesařské</t>
  </si>
  <si>
    <t>44</t>
  </si>
  <si>
    <t>762341821</t>
  </si>
  <si>
    <t>Demontáž bednění střech z fošen</t>
  </si>
  <si>
    <t>-335774081</t>
  </si>
  <si>
    <t>" ze skladby střechy - bedněné střechy</t>
  </si>
  <si>
    <t>9,2*12</t>
  </si>
  <si>
    <t>7,6*4,75</t>
  </si>
  <si>
    <t>(6,5+0,5)*16,8</t>
  </si>
  <si>
    <t>12*1,0" výškový rozdíl střechy</t>
  </si>
  <si>
    <t>0,7*12" bočnice vazníků</t>
  </si>
  <si>
    <t>0,7*16,8</t>
  </si>
  <si>
    <t>45</t>
  </si>
  <si>
    <t>762811811</t>
  </si>
  <si>
    <t>Demontáž záklopů stropů z hrubých prken tl do 32 mm</t>
  </si>
  <si>
    <t>158173543</t>
  </si>
  <si>
    <t>764</t>
  </si>
  <si>
    <t>Konstrukce klempířské</t>
  </si>
  <si>
    <t>46</t>
  </si>
  <si>
    <t>764001821</t>
  </si>
  <si>
    <t>Demontáž krytiny ze svitků nebo tabulí do suti</t>
  </si>
  <si>
    <t>-910386964</t>
  </si>
  <si>
    <t>47</t>
  </si>
  <si>
    <t>764002812</t>
  </si>
  <si>
    <t>Demontáž okapového plechu do suti v krytině skládané</t>
  </si>
  <si>
    <t>-1106204135</t>
  </si>
  <si>
    <t>16,8+12</t>
  </si>
  <si>
    <t>48</t>
  </si>
  <si>
    <t>764002821</t>
  </si>
  <si>
    <t>Demontáž střešního výlezu do suti</t>
  </si>
  <si>
    <t>1480902846</t>
  </si>
  <si>
    <t>49</t>
  </si>
  <si>
    <t>764002881</t>
  </si>
  <si>
    <t>Demontáž lemování střešních prostupů do suti</t>
  </si>
  <si>
    <t>1640251315</t>
  </si>
  <si>
    <t>1,5" komín</t>
  </si>
  <si>
    <t>50</t>
  </si>
  <si>
    <t>764003801</t>
  </si>
  <si>
    <t>Demontáž lemování trub, konzol, držáků, ventilačních nástavců a jiných kusových prvků do suti</t>
  </si>
  <si>
    <t>-1115529412</t>
  </si>
  <si>
    <t>51</t>
  </si>
  <si>
    <t>764004831</t>
  </si>
  <si>
    <t>Demontáž mezistřešního nebo zaatikového žlabu do suti</t>
  </si>
  <si>
    <t>-1141099135</t>
  </si>
  <si>
    <t>52</t>
  </si>
  <si>
    <t>764004861</t>
  </si>
  <si>
    <t>Demontáž svodu do suti</t>
  </si>
  <si>
    <t>1461630257</t>
  </si>
  <si>
    <t>3,8*2</t>
  </si>
  <si>
    <t>765</t>
  </si>
  <si>
    <t>Krytina skládaná</t>
  </si>
  <si>
    <t>53</t>
  </si>
  <si>
    <t>765191911</t>
  </si>
  <si>
    <t>Demontáž pojistné hydroizolační fólie kladené ve sklonu přes 30°</t>
  </si>
  <si>
    <t>-1072219771</t>
  </si>
  <si>
    <t xml:space="preserve">296,26" ze skladby střechy - asfaltový pás </t>
  </si>
  <si>
    <t>766</t>
  </si>
  <si>
    <t>Konstrukce truhlářské</t>
  </si>
  <si>
    <t>54</t>
  </si>
  <si>
    <t>766421821</t>
  </si>
  <si>
    <t>Demontáž truhlářského obložení podhledů z palubek</t>
  </si>
  <si>
    <t>-475176188</t>
  </si>
  <si>
    <t>" přesahy střech</t>
  </si>
  <si>
    <t>(16,8*2+15,7*2)*0,7</t>
  </si>
  <si>
    <t>" štítové stěny</t>
  </si>
  <si>
    <t>" bourání štítových obkladů</t>
  </si>
  <si>
    <t>6,6*1,2*2</t>
  </si>
  <si>
    <t>8,9*1,6*2</t>
  </si>
  <si>
    <t>" obkladů k vazníku</t>
  </si>
  <si>
    <t>4,75*2,3</t>
  </si>
  <si>
    <t>55</t>
  </si>
  <si>
    <t>766691915</t>
  </si>
  <si>
    <t>Vyvěšení nebo zavěšení dřevěných křídel dveří pl přes 2 m2</t>
  </si>
  <si>
    <t>-1767471483</t>
  </si>
  <si>
    <t xml:space="preserve">10" vyvěšení křídel vnitřních </t>
  </si>
  <si>
    <t>HZS</t>
  </si>
  <si>
    <t>Hodinové zúčtovací sazby</t>
  </si>
  <si>
    <t>56</t>
  </si>
  <si>
    <t>HZS1292</t>
  </si>
  <si>
    <t>Hodinová zúčtovací sazba stavební dělník</t>
  </si>
  <si>
    <t>hod</t>
  </si>
  <si>
    <t>512</t>
  </si>
  <si>
    <t>618266359</t>
  </si>
  <si>
    <t>Vybourání zařizovacích předmětů a jiných kusových prvků  (skříní, stolků a pod) - pomocné práce spojené s demolicí objektu a vybavení</t>
  </si>
  <si>
    <t>" bude upřesněno na stavbě a fakturováno dle skutečnosti</t>
  </si>
  <si>
    <t>8*4*5</t>
  </si>
  <si>
    <t>02 - Nová výstavba</t>
  </si>
  <si>
    <t xml:space="preserve">    2 - Zakládání</t>
  </si>
  <si>
    <t xml:space="preserve">    3 - Svislé a kompletní konstrukce</t>
  </si>
  <si>
    <t xml:space="preserve">    4 - Vodorovné konstrukce</t>
  </si>
  <si>
    <t xml:space="preserve">    8 - Trubní vedení - pod základovou deskou</t>
  </si>
  <si>
    <t xml:space="preserve">    711 - Izolace proti vodě, vlhkosti a plynům</t>
  </si>
  <si>
    <t xml:space="preserve">    763 - Konstrukce suché výstavby</t>
  </si>
  <si>
    <t xml:space="preserve">    766-1 - Výplně otvorů</t>
  </si>
  <si>
    <t xml:space="preserve">    767 - Konstrukce zámečnické</t>
  </si>
  <si>
    <t xml:space="preserve">    771 - Podlahy krytiny</t>
  </si>
  <si>
    <t xml:space="preserve">    781 - Dokončovací práce - obklady</t>
  </si>
  <si>
    <t xml:space="preserve">    783 - Dokončovací práce - nátěry</t>
  </si>
  <si>
    <t xml:space="preserve">    784 - Dokončovací práce - malby</t>
  </si>
  <si>
    <t xml:space="preserve">    786 - Dokončovací práce - hlinikové žaluzie</t>
  </si>
  <si>
    <t>Zakládání</t>
  </si>
  <si>
    <t>215901101</t>
  </si>
  <si>
    <t>Zhutnění podloží z hornin soudržných do 92% PS nebo nesoudržných sypkých I(d) do 0,8</t>
  </si>
  <si>
    <t>1223398463</t>
  </si>
  <si>
    <t xml:space="preserve"> " ve dvou vrstvách - bude upřesněno na stavbě</t>
  </si>
  <si>
    <t>(1,6+10,7+6,4)*0,6</t>
  </si>
  <si>
    <t>(2,6*2+0,6*2+2,78)*0,6</t>
  </si>
  <si>
    <t>0,6*0,6</t>
  </si>
  <si>
    <t>" v ploše nové podlahy garáže</t>
  </si>
  <si>
    <t>50,5</t>
  </si>
  <si>
    <t>67,588*2</t>
  </si>
  <si>
    <t>271572211</t>
  </si>
  <si>
    <t>Podsyp pod základové konstrukce se zhutněním z netříděného štěrkopísku</t>
  </si>
  <si>
    <t>-1781057707</t>
  </si>
  <si>
    <t>" ze skladby garáže a nových přilehlch ploch</t>
  </si>
  <si>
    <t>(50,5+4,7+2,25*4,1)*0,2</t>
  </si>
  <si>
    <t>" obsyp kolem nových základů - vnitřní strana</t>
  </si>
  <si>
    <t>6,4</t>
  </si>
  <si>
    <t>" obsyp kolem nových základů - vnější strana</t>
  </si>
  <si>
    <t>7,1</t>
  </si>
  <si>
    <t>" doplnění podysypu v prostoru pod schodištěm - bude upřesněno na stavbě</t>
  </si>
  <si>
    <t>2,25*4,08*0,94</t>
  </si>
  <si>
    <t>273321411</t>
  </si>
  <si>
    <t>Základové desky ze ŽB bez zvýšených nároků na prostředí tř. C 20/25</t>
  </si>
  <si>
    <t>209290221</t>
  </si>
  <si>
    <t>" ze skladby garáže a nových přilehlých ploch</t>
  </si>
  <si>
    <t>(50,5+4,7+2,25*4,1)*0,15</t>
  </si>
  <si>
    <t>273351121</t>
  </si>
  <si>
    <t>Zřízení bednění základových desek</t>
  </si>
  <si>
    <t>-1564075875</t>
  </si>
  <si>
    <t>(6,5+1,6+11)*0,5</t>
  </si>
  <si>
    <t>273351122</t>
  </si>
  <si>
    <t>Odstranění bednění základových desek</t>
  </si>
  <si>
    <t>-411131525</t>
  </si>
  <si>
    <t>273361821</t>
  </si>
  <si>
    <t>Výztuž základových desek betonářskou ocelí 10 505 (R)</t>
  </si>
  <si>
    <t>-1903940360</t>
  </si>
  <si>
    <t>(50,5+4,7+2,25*4,1)*5/1000</t>
  </si>
  <si>
    <t>273362021</t>
  </si>
  <si>
    <t>Výztuž základových desek svařovanými sítěmi Kari</t>
  </si>
  <si>
    <t>2113498798</t>
  </si>
  <si>
    <t>9,664*4/1000</t>
  </si>
  <si>
    <t>274313711</t>
  </si>
  <si>
    <t>Základové pásy z betonu tř. C 20/25</t>
  </si>
  <si>
    <t>1268847672</t>
  </si>
  <si>
    <t>" nové základy dle v.č. D.1.1.9</t>
  </si>
  <si>
    <t>(1,6+10,7+6,4)*0,6*0,45</t>
  </si>
  <si>
    <t>" uvnitř objektu</t>
  </si>
  <si>
    <t>(2,6*2+0,6*2+2,78)*0,6*0,6</t>
  </si>
  <si>
    <t>275313711</t>
  </si>
  <si>
    <t>Základové patky z betonu tř. C 20/25</t>
  </si>
  <si>
    <t>-593241668</t>
  </si>
  <si>
    <t>0,6*0,6*0,95 " patka uvnitř objektu</t>
  </si>
  <si>
    <t>279113141</t>
  </si>
  <si>
    <t>Základová zeď tl 150 mm z tvárnic ztraceného bednění včetně výplně z betonu tř. C 20/25</t>
  </si>
  <si>
    <t>1323618038</t>
  </si>
  <si>
    <t>(2,6*2+0,6*2+2,78)*0,25*4</t>
  </si>
  <si>
    <t>279113144</t>
  </si>
  <si>
    <t>Základová zeď tl do 300 mm z tvárnic ztraceného bednění včetně výplně z betonu tř. C 20/25</t>
  </si>
  <si>
    <t>-1406853593</t>
  </si>
  <si>
    <t>(1,6+10,7+6,4)*0,25*2</t>
  </si>
  <si>
    <t>279361821</t>
  </si>
  <si>
    <t>Výztuž základových zdí nosných betonářskou ocelí 10 505</t>
  </si>
  <si>
    <t>921641809</t>
  </si>
  <si>
    <t>(9,18+18,53)*6/1000</t>
  </si>
  <si>
    <t>279999-R01</t>
  </si>
  <si>
    <t>Prostupy a drážky pro kanalizaci v základech - kompletní provedení vč. přesunu sutě a stavebních přípomocí</t>
  </si>
  <si>
    <t>-191271686</t>
  </si>
  <si>
    <t>0,5*14</t>
  </si>
  <si>
    <t>279999-R02</t>
  </si>
  <si>
    <t>Provedení propojení se stávajícím základem pomocí ocelových trnů, spáru ošetřit pomocí tekuté hydroizolace – kompletní provedení vč. přesunu hmot a stavebních přípomocí</t>
  </si>
  <si>
    <t>-1595986580</t>
  </si>
  <si>
    <t>UZEMNĚNÍ</t>
  </si>
  <si>
    <t>Dodávka a montáž zemnící pásek</t>
  </si>
  <si>
    <t>1097793369</t>
  </si>
  <si>
    <t>Poznámka k položce:_x000D_
zemnící pásku napojit na stávající vývody_x000D_
Kompletní provedení vč. přesunu hmot a stavebních přípomoíc</t>
  </si>
  <si>
    <t>6,5+10,7+1,6+2*2+3,8+2*2</t>
  </si>
  <si>
    <t>Svislé a kompletní konstrukce</t>
  </si>
  <si>
    <t>310238211</t>
  </si>
  <si>
    <t>Zazdívka otvorů pl do 1 m2 ve zdivu nadzákladovém cihlami pálenými na MVC</t>
  </si>
  <si>
    <t>-2030054636</t>
  </si>
  <si>
    <t>" zazdění rotvorů v 1 NP</t>
  </si>
  <si>
    <t>1,0*2,1*0,15</t>
  </si>
  <si>
    <t>0,9*0,6*0,44</t>
  </si>
  <si>
    <t>0,4*0,9*0,44</t>
  </si>
  <si>
    <t>0,8*0,9*0,44</t>
  </si>
  <si>
    <t>0,45*0,9*0,44</t>
  </si>
  <si>
    <t>0,6*0,9*0,44</t>
  </si>
  <si>
    <t>0,9*1,98*0,44</t>
  </si>
  <si>
    <t>(0,17+2,0+2,7)*2,8*0,44</t>
  </si>
  <si>
    <t>-1,8*2,02*0,44</t>
  </si>
  <si>
    <t>0,2*2,8*0,44</t>
  </si>
  <si>
    <t>0,9*0,9*0,44*3</t>
  </si>
  <si>
    <t>1,3  " doplňkové vyzdívky - upřesní se na stavbě</t>
  </si>
  <si>
    <t>311235221</t>
  </si>
  <si>
    <t>Zdivo jednovrstvé z cihel broušených přes P10 do P15 na tenkovrstvou maltu tl 440 mm</t>
  </si>
  <si>
    <t>-742885518</t>
  </si>
  <si>
    <t>" dozdívky 1 NP</t>
  </si>
  <si>
    <t>(0,17+2,0+2,7)*2,8</t>
  </si>
  <si>
    <t>-1,8*2,02</t>
  </si>
  <si>
    <t>314236103</t>
  </si>
  <si>
    <t>Komínové těleso třísložkové 1průduchové cihelné z keramických vložek D 20 cm napojení 90° v 3 m</t>
  </si>
  <si>
    <t>soubor</t>
  </si>
  <si>
    <t>-510762518</t>
  </si>
  <si>
    <t>314236113</t>
  </si>
  <si>
    <t>Příplatek ke komínovému tělesu třísložkovému cihelnému z keramických vložek D 20 cm ZKD 1 m výšky</t>
  </si>
  <si>
    <t>-40515248</t>
  </si>
  <si>
    <t>10,54-3</t>
  </si>
  <si>
    <t>314236121</t>
  </si>
  <si>
    <t>Komínový návlek imitace omítnutí v 100 cm pro 1průduchový cihelný komín</t>
  </si>
  <si>
    <t>-597046868</t>
  </si>
  <si>
    <t>317168021</t>
  </si>
  <si>
    <t>Překlad keramický plochý š 145 mm dl 1000 mm</t>
  </si>
  <si>
    <t>1814415749</t>
  </si>
  <si>
    <t>1*2 " dle v.č. D.1.1.10 - tabulka překladů pozice P4</t>
  </si>
  <si>
    <t>317168022</t>
  </si>
  <si>
    <t>Překlad keramický plochý š 145 mm dl 1250 mm</t>
  </si>
  <si>
    <t>774188226</t>
  </si>
  <si>
    <t>1*5" dle v.č. D.1.1.10 - tabulka překladů pozice P3</t>
  </si>
  <si>
    <t>317168057</t>
  </si>
  <si>
    <t>Překlad keramický vysoký v 238 mm dl 2500 mm</t>
  </si>
  <si>
    <t>-88418270</t>
  </si>
  <si>
    <t>3*4 " dle v.č. D.1.1.10 - tabulka překladů pozice P2</t>
  </si>
  <si>
    <t>317234410</t>
  </si>
  <si>
    <t>Vyzdívka mezi nosníky z cihel pálených na MC</t>
  </si>
  <si>
    <t>-1165264767</t>
  </si>
  <si>
    <t xml:space="preserve"> " dle v.č. D.1.1.10 - tabulka překladů pozice P5</t>
  </si>
  <si>
    <t>2,1*0,2*0,3*2</t>
  </si>
  <si>
    <t xml:space="preserve"> " dle v.č. D.1.1.10 - tabulka překladů pozice P6</t>
  </si>
  <si>
    <t>2,3*0,2*0,3*3</t>
  </si>
  <si>
    <t xml:space="preserve"> " dle v.č. D.1.1.10 - tabulka překladů pozice P9</t>
  </si>
  <si>
    <t>1,7*0,2*0,3*6</t>
  </si>
  <si>
    <t>Mezisoučet</t>
  </si>
  <si>
    <t xml:space="preserve"> " dle v.č. D.1.1.10 - tabulka překladů pozice P7</t>
  </si>
  <si>
    <t>1,4*0,2*0,3*2</t>
  </si>
  <si>
    <t xml:space="preserve"> " dle v.č. D.1.1.10 - tabulka překladů pozice P8</t>
  </si>
  <si>
    <t>1,7*0,2*0,3*4</t>
  </si>
  <si>
    <t xml:space="preserve"> " dle v.č. D.1.1.10 - tabulka překladů pozice P10</t>
  </si>
  <si>
    <t>1,4*0,2*0,3*4</t>
  </si>
  <si>
    <t xml:space="preserve"> " dle v.č. D.1.1.10 - tabulka překladů pozice P11</t>
  </si>
  <si>
    <t>2,8*0,2*0,3*2</t>
  </si>
  <si>
    <t>317941123</t>
  </si>
  <si>
    <t>Osazování ocelových válcovaných nosníků na zdivu I, IE, U, UE nebo L do č 22</t>
  </si>
  <si>
    <t>-838428648</t>
  </si>
  <si>
    <t>2,1*23,0*2*2*1,1/1000</t>
  </si>
  <si>
    <t>2,3*23,0*2*3*1,1/1000</t>
  </si>
  <si>
    <t>1,7*23,0*2*6*1,1/1000</t>
  </si>
  <si>
    <t>1,4*16,2*2*2*1,1/1000</t>
  </si>
  <si>
    <t>1,7*16,2*2*4*1,1/1000</t>
  </si>
  <si>
    <t>1,4*16,2*2*4*1,1/1000</t>
  </si>
  <si>
    <t>M</t>
  </si>
  <si>
    <t>130107180</t>
  </si>
  <si>
    <t>ocel profilová IPN, v jakosti 11 375, h=160 mm</t>
  </si>
  <si>
    <t>1446893444</t>
  </si>
  <si>
    <t>13010722</t>
  </si>
  <si>
    <t>ocel profilová IPN 200 jakost 11 375</t>
  </si>
  <si>
    <t>2028173254</t>
  </si>
  <si>
    <t>317941125</t>
  </si>
  <si>
    <t>Osazování ocelových válcovaných nosníků na zdivu I, IE, U, UE nebo L č 24 a vyšší</t>
  </si>
  <si>
    <t>-1302756867</t>
  </si>
  <si>
    <t>2,8*31,5*2*2*1,1/1000</t>
  </si>
  <si>
    <t>13010726</t>
  </si>
  <si>
    <t>ocel profilová IPN 240 jakost 11 375</t>
  </si>
  <si>
    <t>788982691</t>
  </si>
  <si>
    <t>317998122</t>
  </si>
  <si>
    <t>Tepelná izolace překladů jakékoliv výšky z polystyrénu tl 70 mm</t>
  </si>
  <si>
    <t>-1693607932</t>
  </si>
  <si>
    <t>" izolace překladů</t>
  </si>
  <si>
    <t>2,5*0,3*4</t>
  </si>
  <si>
    <t>2,3*0,3*3</t>
  </si>
  <si>
    <t>1,4*0,3*2</t>
  </si>
  <si>
    <t>1,7*0,3*4</t>
  </si>
  <si>
    <t>319201321</t>
  </si>
  <si>
    <t>Vyrovnání nerovného povrchu zdiva tl do 30 mm maltou</t>
  </si>
  <si>
    <t>1578175025</t>
  </si>
  <si>
    <t>" vyrovnání zdiva před omítáním dle v.č .D.1.1.10+11</t>
  </si>
  <si>
    <t>(4,43*2+11,11*2+6,24*2+6,02*2+8,5*2+1,96*2+6,0*2)*3,1/2</t>
  </si>
  <si>
    <t>342244131</t>
  </si>
  <si>
    <t>Příčka z cihel děrovaných do P10 na tepelněizolační maltu LM5 tloušťky 80 mm</t>
  </si>
  <si>
    <t>-1512556234</t>
  </si>
  <si>
    <t>" dle v.č. D.1.1.10+16+15</t>
  </si>
  <si>
    <t>" 1 NP</t>
  </si>
  <si>
    <t>(2,25*2+2,1+1,6)*3,1</t>
  </si>
  <si>
    <t>-0,7*2,0*3</t>
  </si>
  <si>
    <t>Mezisoučet 1 NP</t>
  </si>
  <si>
    <t>342244151</t>
  </si>
  <si>
    <t>Příčka z cihel děrovaných do P10 na tepelněizolační maltu LM5 tloušťky 140 mm</t>
  </si>
  <si>
    <t>-1573773399</t>
  </si>
  <si>
    <t>" příčka pod schodištěm</t>
  </si>
  <si>
    <t>4,1*1,5</t>
  </si>
  <si>
    <t>1,9*4,9</t>
  </si>
  <si>
    <t>(1,2+1,93)*4,9</t>
  </si>
  <si>
    <t xml:space="preserve">" u schodiště </t>
  </si>
  <si>
    <t>(2,25*2+4,1*2)*1,1</t>
  </si>
  <si>
    <t>(2,25*2+4,1*2)*3,1</t>
  </si>
  <si>
    <t>" vnitřní prostory</t>
  </si>
  <si>
    <t>(0,75+0,9+0,25+0,8+0,225+0,8)*3,1</t>
  </si>
  <si>
    <t>-0,8*2,0</t>
  </si>
  <si>
    <t>-0,7*2,0*2</t>
  </si>
  <si>
    <t>(6,1+6,1+4,0)*3,1</t>
  </si>
  <si>
    <t>-0,8*2,0*2</t>
  </si>
  <si>
    <t>342291131</t>
  </si>
  <si>
    <t>Ukotvení příček k betonovým konstrukcím plochými kotvami</t>
  </si>
  <si>
    <t>2020574663</t>
  </si>
  <si>
    <t>2,7*10</t>
  </si>
  <si>
    <t>24,7 " dozdívky a pod</t>
  </si>
  <si>
    <t>34229-R1</t>
  </si>
  <si>
    <t>Dodávka a montáž překladů nad dveřmi v příčkách tl do 100mm</t>
  </si>
  <si>
    <t>soub</t>
  </si>
  <si>
    <t>1802049945</t>
  </si>
  <si>
    <t>Poznámka k položce:_x000D_
Kompletní provedení vč. přesunu hmot a stavebních přípomocí.</t>
  </si>
  <si>
    <t>346244382</t>
  </si>
  <si>
    <t>Plentování jednostranné v do 300 mm válcovaných nosníků cihlami</t>
  </si>
  <si>
    <t>1701113654</t>
  </si>
  <si>
    <t>2,1*0,2*3*2</t>
  </si>
  <si>
    <t>2,3*0,2*3*3</t>
  </si>
  <si>
    <t>1,7*0,2*3*6</t>
  </si>
  <si>
    <t>1,4*0,2*3*2</t>
  </si>
  <si>
    <t>1,7*0,2*3*4</t>
  </si>
  <si>
    <t>1,4*0,2*3*4</t>
  </si>
  <si>
    <t>2,8*0,2*3*2</t>
  </si>
  <si>
    <t>34624-R3</t>
  </si>
  <si>
    <t xml:space="preserve">Obezdívka závěsných WC </t>
  </si>
  <si>
    <t>1444273939</t>
  </si>
  <si>
    <t>Vodorovné konstrukce</t>
  </si>
  <si>
    <t>411321313</t>
  </si>
  <si>
    <t>Stropy deskové ze ŽB tř. C 16/20</t>
  </si>
  <si>
    <t>629283787</t>
  </si>
  <si>
    <t>" dobetonovávky</t>
  </si>
  <si>
    <t>4,9</t>
  </si>
  <si>
    <t>411-R01</t>
  </si>
  <si>
    <t>Dodávka a montáž stropního systému SPIROLL tl. 250mm vč. dobetonávek a zátek do dutin panelů - kompletní provedení vč. přesunu hmot a stavebních přípomocí</t>
  </si>
  <si>
    <t>-1847998609</t>
  </si>
  <si>
    <t>" dle v.č. D.1.1.12</t>
  </si>
  <si>
    <t>16,3*3,84</t>
  </si>
  <si>
    <t>8,88*18,12</t>
  </si>
  <si>
    <t>1,49*11,84</t>
  </si>
  <si>
    <t>-2,25*4,08</t>
  </si>
  <si>
    <t>417238213</t>
  </si>
  <si>
    <t>Obezdívka věnce jednostranná věncovkou keramickou v přes 210 do 250 mm včetně polystyrenu tl 100 mm</t>
  </si>
  <si>
    <t>411139729</t>
  </si>
  <si>
    <t>" dle v.č. D.1.1.10-16</t>
  </si>
  <si>
    <t>" věnec pod stropem</t>
  </si>
  <si>
    <t>(16,57*2+14,21*2)</t>
  </si>
  <si>
    <t xml:space="preserve">" věnec v úrpvni stropu </t>
  </si>
  <si>
    <t>(18,44*2+14,53*2)</t>
  </si>
  <si>
    <t>" pozdní věnec</t>
  </si>
  <si>
    <t>(11,82*2+12,72*2)</t>
  </si>
  <si>
    <t>417321414</t>
  </si>
  <si>
    <t>Ztužující pásy a věnce ze ŽB tř. C 20/25</t>
  </si>
  <si>
    <t>-1148239715</t>
  </si>
  <si>
    <t>(16,57*2+14,21*2)*0,45*0,25</t>
  </si>
  <si>
    <t>(18,44*2+14,53*2)*0,45*0,25</t>
  </si>
  <si>
    <t>" věnec pro vyrovnání výšek dle v.č. D.1.1.12</t>
  </si>
  <si>
    <t>(6+9)*0,45*0,31</t>
  </si>
  <si>
    <t>" věnec nad středovou zdí 1 NP</t>
  </si>
  <si>
    <t>(2,42+8,22)*0,3*0,25</t>
  </si>
  <si>
    <t>" věnec nad středovou zdí podkroví</t>
  </si>
  <si>
    <t>(0,15+2,3+0,15+3,32)*0,3*0,25</t>
  </si>
  <si>
    <t>" venec v šikminách</t>
  </si>
  <si>
    <t>8,14*0,3*0,2*4</t>
  </si>
  <si>
    <t>(11,82*2+12,72*2)*0,45*0,25</t>
  </si>
  <si>
    <t>417351115</t>
  </si>
  <si>
    <t xml:space="preserve">Zřízení bednění ztužujících věnců </t>
  </si>
  <si>
    <t>1982797861</t>
  </si>
  <si>
    <t>(16,57*2+14,21*2)*0,25*2</t>
  </si>
  <si>
    <t>(18,44*2+14,53*2)*0,25*2</t>
  </si>
  <si>
    <t>(6+9)*0,31*2</t>
  </si>
  <si>
    <t>(2,42+8,22)*0,25*2</t>
  </si>
  <si>
    <t>(0,15+2,3+0,15+3,32)*0,25*2</t>
  </si>
  <si>
    <t>8,14*4*0,2*2</t>
  </si>
  <si>
    <t>(11,82*2+12,72*2)*0,25*2</t>
  </si>
  <si>
    <t>417351116</t>
  </si>
  <si>
    <t>Odstranění bednění ztužujících věnců</t>
  </si>
  <si>
    <t>1050910212</t>
  </si>
  <si>
    <t>417361821</t>
  </si>
  <si>
    <t>Výztuž ztužujících pásů a věnců betonářskou ocelí 10 505</t>
  </si>
  <si>
    <t>254612736</t>
  </si>
  <si>
    <t>25,155*120/1000</t>
  </si>
  <si>
    <t>417399-R01</t>
  </si>
  <si>
    <t>Dodávka a montáž ŽB schodiště vč. povrchové úpravy - kompletní provedení vč. přesunu hmot a stavebních přípomocí</t>
  </si>
  <si>
    <t>383609688</t>
  </si>
  <si>
    <t>611131101</t>
  </si>
  <si>
    <t>Cementový postřik vnitřních stropů nanášený celoplošně ručně</t>
  </si>
  <si>
    <t>-1807945549</t>
  </si>
  <si>
    <t>" dle v.č. D.1.1.10 dle tabulky místností</t>
  </si>
  <si>
    <t>53,5+4,7+6,5+8,0+56,5</t>
  </si>
  <si>
    <t>611131121</t>
  </si>
  <si>
    <t>Penetrační disperzní nátěr vnitřních stropů nanášený ručně</t>
  </si>
  <si>
    <t>868756679</t>
  </si>
  <si>
    <t>611135001</t>
  </si>
  <si>
    <t>Vyrovnání podkladu vnitřních stropů maltou vápenocementovou tl do 10 mm</t>
  </si>
  <si>
    <t>418652100</t>
  </si>
  <si>
    <t>129,2*0,3" vyrovnání ploch před omítáním - předpoklad 30% plochy - bude upřesněno zjišťovacím protokolem</t>
  </si>
  <si>
    <t>611135011</t>
  </si>
  <si>
    <t>Vyrovnání podkladu vnitřních stropů tmelem tl do 2 mm</t>
  </si>
  <si>
    <t>-1092931568</t>
  </si>
  <si>
    <t>" vyrovnání ploch před novou výmalbou  - předpoklad 20% plochy - bude upřesněno zjišťovacím protokolem</t>
  </si>
  <si>
    <t>129,2*0,2</t>
  </si>
  <si>
    <t>611321141</t>
  </si>
  <si>
    <t>Vápenocementová omítka štuková dvouvrstvá vnitřních stropů rovných nanášená ručně</t>
  </si>
  <si>
    <t>1035054947</t>
  </si>
  <si>
    <t>611321191</t>
  </si>
  <si>
    <t>Příplatek k vápenocementové omítce vnitřních stropů za každých dalších 5 mm tloušťky ručně</t>
  </si>
  <si>
    <t>1554809532</t>
  </si>
  <si>
    <t>612131101</t>
  </si>
  <si>
    <t>Cementový postřik vnitřních stěn nanášený celoplošně ručně</t>
  </si>
  <si>
    <t>-1621200461</t>
  </si>
  <si>
    <t>612131121</t>
  </si>
  <si>
    <t>Penetrační disperzní nátěr vnitřních stěn nanášený ručně</t>
  </si>
  <si>
    <t>-1742370175</t>
  </si>
  <si>
    <t>(2,36*2+3,4*4+1,93*2)*4,7</t>
  </si>
  <si>
    <t>-0,875*0,6</t>
  </si>
  <si>
    <t>(1,12+1,93*2+0,45*2)*4,75</t>
  </si>
  <si>
    <t>(1,6*4+1,1*4+1,0*4+1,25*4+2,1*2+0,9*2+2,25*2+1,6*2)*3,1</t>
  </si>
  <si>
    <t>-0,7*2,0*9</t>
  </si>
  <si>
    <t>(6,02*2+2,3*2+2,25*2+4,1*2)*3,1</t>
  </si>
  <si>
    <t>-1,95*3,1*2</t>
  </si>
  <si>
    <t>-1,8*2,1*2</t>
  </si>
  <si>
    <t>(2,25*2+3,65*2+4,0*4+6,05*2+1,87*2)*3,1</t>
  </si>
  <si>
    <t>-0,8*2,0*4</t>
  </si>
  <si>
    <t>-1,5*1,75</t>
  </si>
  <si>
    <t>-1,0*1,75</t>
  </si>
  <si>
    <t>(2,42*2+8,22*2+5,84*2)*3,1</t>
  </si>
  <si>
    <t>" ostění a nadpraží 1 NP</t>
  </si>
  <si>
    <t>(1,8+2,1*2)*0,3</t>
  </si>
  <si>
    <t>(2,0+1,75*2)*0,3*4</t>
  </si>
  <si>
    <t>(1,5+1,75*2)*0,3</t>
  </si>
  <si>
    <t>(1,0+1,75*2)*0,3</t>
  </si>
  <si>
    <t>(1,3+0,7*2)*0,3</t>
  </si>
  <si>
    <t>(0,92+1,08+2,55*2)*0,3</t>
  </si>
  <si>
    <t>(0,875+0,6*2)*0,3</t>
  </si>
  <si>
    <t>(1,0+2,48*2)*0,3</t>
  </si>
  <si>
    <t>612135001</t>
  </si>
  <si>
    <t>Vyrovnání podkladu vnitřních stěn maltou vápenocementovou tl do 10 mm</t>
  </si>
  <si>
    <t>733914452</t>
  </si>
  <si>
    <t>511*0,3" vyrovnání ploch před omítáním - předpoklad 30% plochy - bude upřesněno zjišťovacím protokolem</t>
  </si>
  <si>
    <t>612135011</t>
  </si>
  <si>
    <t>Vyrovnání podkladu vnitřních stěn tmelem tl do 2 mm</t>
  </si>
  <si>
    <t>-1618331831</t>
  </si>
  <si>
    <t>" vyrovnání ploch před novou vámalbou  - předpoklad 20% plochy - bude upřesněno zjišťovacím protokolem</t>
  </si>
  <si>
    <t>511*0,2</t>
  </si>
  <si>
    <t>612135101</t>
  </si>
  <si>
    <t>Hrubá výplň rýh ve stěnách maltou jakékoli šířky rýhy po EL, ZTI, UT</t>
  </si>
  <si>
    <t>834151220</t>
  </si>
  <si>
    <t>39,8/2</t>
  </si>
  <si>
    <t>57</t>
  </si>
  <si>
    <t>612321121</t>
  </si>
  <si>
    <t>Vápenocementová omítka hladká jednovrstvá vnitřních stěn nanášená ručně</t>
  </si>
  <si>
    <t>-1024769354</t>
  </si>
  <si>
    <t>" omítka pod obklad dle v.č. D.1.1.10</t>
  </si>
  <si>
    <t>(2,25*2+1,6*2-0,8)*2,0</t>
  </si>
  <si>
    <t>(2,1*2+0,9*2-0,7+1,25*4+1,0*4-0,7*4+1,6*4+1,0*4-0,7*3)*2,0</t>
  </si>
  <si>
    <t>(2,45+3,5+0,8)*0,6</t>
  </si>
  <si>
    <t>58</t>
  </si>
  <si>
    <t>612321141</t>
  </si>
  <si>
    <t>Vápenocementová omítka štuková dvouvrstvá vnitřních stěn nanášená ručně</t>
  </si>
  <si>
    <t>-1941930516</t>
  </si>
  <si>
    <t>-57,45" omítka pod obklad</t>
  </si>
  <si>
    <t>59</t>
  </si>
  <si>
    <t>612321191</t>
  </si>
  <si>
    <t>Příplatek k vápenocementové omítce vnitřních stěn za každých dalších 5 mm tloušťky ručně</t>
  </si>
  <si>
    <t>-1087458988</t>
  </si>
  <si>
    <t>60</t>
  </si>
  <si>
    <t>612325302</t>
  </si>
  <si>
    <t>Vápenocementová štuková omítka ostění nebo nadpraží</t>
  </si>
  <si>
    <t>-1374590983</t>
  </si>
  <si>
    <t>61</t>
  </si>
  <si>
    <t>619991001</t>
  </si>
  <si>
    <t>Zakrytí podlah fólií přilepenou lepící páskou</t>
  </si>
  <si>
    <t>-759023321</t>
  </si>
  <si>
    <t>"před výmalbou dle v.č D.1.1.10</t>
  </si>
  <si>
    <t>3,15+16,6+9,0+14,6+11,1+53,5+3,6+1,25+1,8+1,2+1,5+1,5+4,7+6,5+8,0+56,5</t>
  </si>
  <si>
    <t>62</t>
  </si>
  <si>
    <t>619991011</t>
  </si>
  <si>
    <t>Obalení konstrukcí a prvků fólií přilepenou lepící páskou</t>
  </si>
  <si>
    <t>-1325192978</t>
  </si>
  <si>
    <t>250/2" práce spojené s rekonstrukcí objektu</t>
  </si>
  <si>
    <t>63</t>
  </si>
  <si>
    <t>621335102</t>
  </si>
  <si>
    <t>Oprava cementové hladké omítky vnějších podhledů v rozsahu do 30%</t>
  </si>
  <si>
    <t>997619159</t>
  </si>
  <si>
    <t>" oprava venkovní omítky</t>
  </si>
  <si>
    <t>(16,75*2+14,2*2)*2,9</t>
  </si>
  <si>
    <t>-2,4*2,7*2</t>
  </si>
  <si>
    <t>-2,4*1,9</t>
  </si>
  <si>
    <t>-2,0*1,75*4</t>
  </si>
  <si>
    <t>-0,9*2,5</t>
  </si>
  <si>
    <t>64</t>
  </si>
  <si>
    <t>622131101</t>
  </si>
  <si>
    <t>Cementový postřik vnějších stěn nanášený celoplošně ručně</t>
  </si>
  <si>
    <t>-643566028</t>
  </si>
  <si>
    <t>" ze skladby obvodových stěn - cementový ŠPRIC</t>
  </si>
  <si>
    <t>(12,14*2+13,04)*5,74</t>
  </si>
  <si>
    <t>13,04*4,2/2" štíty</t>
  </si>
  <si>
    <t>10,7*2,5</t>
  </si>
  <si>
    <t>-0,91*1,75</t>
  </si>
  <si>
    <t>-(2,3+1,49)*2,6</t>
  </si>
  <si>
    <t>-2,0*0,625</t>
  </si>
  <si>
    <t>-1,3*0,625*3</t>
  </si>
  <si>
    <t>-2,0*1,25*7</t>
  </si>
  <si>
    <t>-1,5*1,25</t>
  </si>
  <si>
    <t>-1,0*1,25</t>
  </si>
  <si>
    <t>(0,3+4,43+0,46+0,16+3,84+0,16)*4,6</t>
  </si>
  <si>
    <t>(1,6+10,7+0,16+0,3+6,1)*5,4</t>
  </si>
  <si>
    <t>-2,0*0,9*2</t>
  </si>
  <si>
    <t>-4,0*3,6</t>
  </si>
  <si>
    <t>" sokl</t>
  </si>
  <si>
    <t>(18,44*2+14,53*2)*0,8</t>
  </si>
  <si>
    <t>387,348*0,4</t>
  </si>
  <si>
    <t>65</t>
  </si>
  <si>
    <t>622131121</t>
  </si>
  <si>
    <t>Penetrační disperzní nátěr vnějších stěn nanášený ručně</t>
  </si>
  <si>
    <t>650812886</t>
  </si>
  <si>
    <t>66</t>
  </si>
  <si>
    <t>622211021</t>
  </si>
  <si>
    <t>Montáž kontaktního zateplení vnějších stěn z polystyrénových desek tl do 120 mm vč. systémových lišt a doplňků</t>
  </si>
  <si>
    <t>-2029814690</t>
  </si>
  <si>
    <t>" SOKL OBJEKTU</t>
  </si>
  <si>
    <t>67</t>
  </si>
  <si>
    <t>28376443</t>
  </si>
  <si>
    <t>deska z polystyrénu XPS, hrana rovná a strukturovaný povrch tl 100mm</t>
  </si>
  <si>
    <t>-1060049599</t>
  </si>
  <si>
    <t>52,752*1,1</t>
  </si>
  <si>
    <t>68</t>
  </si>
  <si>
    <t>622211031</t>
  </si>
  <si>
    <t>Montáž kontaktního zateplení vnějších stěn z polystyrénových desek tl do 160 mm vč. systémových lišt a doplňků</t>
  </si>
  <si>
    <t>703847384</t>
  </si>
  <si>
    <t xml:space="preserve">" ze skladby obvodových stěn </t>
  </si>
  <si>
    <t>250,752*0,4</t>
  </si>
  <si>
    <t>69</t>
  </si>
  <si>
    <t>28376079</t>
  </si>
  <si>
    <t>deska EPS grafitová fasadní  tl 160mm</t>
  </si>
  <si>
    <t>840174088</t>
  </si>
  <si>
    <t>100,301*1,1</t>
  </si>
  <si>
    <t>70</t>
  </si>
  <si>
    <t>622212061</t>
  </si>
  <si>
    <t>Montáž kontaktního zateplení vnějšího ostění hl. špalety do 400 mm z polystyrenu tl do 80 mm vč. systémových lišt a doplňků</t>
  </si>
  <si>
    <t>1330125867</t>
  </si>
  <si>
    <t>(1,8+2,1*2)</t>
  </si>
  <si>
    <t>(2,0+1,75*2)*4</t>
  </si>
  <si>
    <t>(1,5+1,75*2)</t>
  </si>
  <si>
    <t>(1,0+1,75*2)</t>
  </si>
  <si>
    <t>(1,3+0,7*2)*2</t>
  </si>
  <si>
    <t>(0,92+1,08+2,55*2)</t>
  </si>
  <si>
    <t>(0,875+0,6*2)</t>
  </si>
  <si>
    <t>(1,0+2,48*2)</t>
  </si>
  <si>
    <t>71</t>
  </si>
  <si>
    <t>28376072</t>
  </si>
  <si>
    <t>deska EPS grafitová fasadní  tl 40mm</t>
  </si>
  <si>
    <t>-407212296</t>
  </si>
  <si>
    <t>58,035*0,4*1,1</t>
  </si>
  <si>
    <t>72</t>
  </si>
  <si>
    <t>-400493798</t>
  </si>
  <si>
    <t>" zateplení parapetů 1 NP</t>
  </si>
  <si>
    <t>2,7*2</t>
  </si>
  <si>
    <t>2,0*4</t>
  </si>
  <si>
    <t>1,5+1,0+1,3*2</t>
  </si>
  <si>
    <t>0,92+1,08</t>
  </si>
  <si>
    <t>0,875</t>
  </si>
  <si>
    <t>" ostění a nadpraží  2 NP</t>
  </si>
  <si>
    <t>2,0*8</t>
  </si>
  <si>
    <t>1,3*3</t>
  </si>
  <si>
    <t>1,0+1,5</t>
  </si>
  <si>
    <t>73</t>
  </si>
  <si>
    <t>28376365</t>
  </si>
  <si>
    <t>deska XPS hladký povrch tl 40mm</t>
  </si>
  <si>
    <t>-747932897</t>
  </si>
  <si>
    <t>43,775*0,4*1,1</t>
  </si>
  <si>
    <t>74</t>
  </si>
  <si>
    <t>622511111</t>
  </si>
  <si>
    <t>Tenkovrstvá akrylátová mozaiková střednězrnná omítka včetně penetrace vnějších stěn</t>
  </si>
  <si>
    <t>441098450</t>
  </si>
  <si>
    <t>52,752*1,02" ztratné</t>
  </si>
  <si>
    <t>75</t>
  </si>
  <si>
    <t>622541031</t>
  </si>
  <si>
    <t>Omítka tenkovrstvá silikonsilikátová vnějších ploch, včetně penetrace podkladu zrnitá, tloušťky 3,0 mm stěn</t>
  </si>
  <si>
    <t>928564786</t>
  </si>
  <si>
    <t>250,752*1,02*0,4" ztratné</t>
  </si>
  <si>
    <t>76</t>
  </si>
  <si>
    <t>62254-R1</t>
  </si>
  <si>
    <t>Vnější obložená fasáda dle v.č. D.1.1.16 - skladba konstrukce vč. systémových komponentů a prvků pro ostění a ukončení obkladu - kompletní provedení vč. přesunu hmot a stavebních přípomocí</t>
  </si>
  <si>
    <t>-1438125673</t>
  </si>
  <si>
    <t xml:space="preserve">Poznámka k položce:_x000D_
Fasáda ve skladbě:_x000D_
 - fasádní desky cetris tl 12mm_x000D_
 - podkladní rošt ocelový_x000D_
 - difúzní folie_x000D_
 - minerální izolace tl. 160mm_x000D_
 - penetrace a lepící hmota_x000D_
 Kompletní provedení vč. ostění kolem oken a ukončení nad soklem a u střechy._x000D_
</t>
  </si>
  <si>
    <t xml:space="preserve">" ze skladby dle v.č. D.1.1.16 </t>
  </si>
  <si>
    <t>83,844*0,4</t>
  </si>
  <si>
    <t>77</t>
  </si>
  <si>
    <t>629991011</t>
  </si>
  <si>
    <t>Zakrytí výplní otvorů a svislých ploch fólií přilepenou lepící páskou</t>
  </si>
  <si>
    <t>1824786459</t>
  </si>
  <si>
    <t>" zakrytí před znečištěním</t>
  </si>
  <si>
    <t>0,9*2,0</t>
  </si>
  <si>
    <t>0,875*0,6</t>
  </si>
  <si>
    <t>0,92*1,75</t>
  </si>
  <si>
    <t>1,08*2,55</t>
  </si>
  <si>
    <t>2,0*1,75*4</t>
  </si>
  <si>
    <t>1,3*0,7*2</t>
  </si>
  <si>
    <t>1,0*1,75</t>
  </si>
  <si>
    <t>1,5*1,75</t>
  </si>
  <si>
    <t>1,8*2,1</t>
  </si>
  <si>
    <t>4,06*3,6</t>
  </si>
  <si>
    <t>2,0*0,9*2</t>
  </si>
  <si>
    <t>48,88*2*1,15</t>
  </si>
  <si>
    <t>78</t>
  </si>
  <si>
    <t>631311131</t>
  </si>
  <si>
    <t>Doplnění dosavadních mazanin betonem prostým plochy do 1 m2 tloušťky přes 80 mm</t>
  </si>
  <si>
    <t>991978558</t>
  </si>
  <si>
    <t xml:space="preserve">" 1 NP </t>
  </si>
  <si>
    <t>"oprava původní podlahy v místě po odbourání příček a bouraných konstrukcí - předpoklad - upřesní se na astavbě zjišťovacím protokolem</t>
  </si>
  <si>
    <t>194,5*0,1*0,2</t>
  </si>
  <si>
    <t>79</t>
  </si>
  <si>
    <t>632450124</t>
  </si>
  <si>
    <t>Vyrovnávací cementový potěr tl do 50 mm ze suchých směsí provedený v pásu</t>
  </si>
  <si>
    <t>1121938444</t>
  </si>
  <si>
    <t xml:space="preserve">" vyrovnávací potěr  pod stropní systém </t>
  </si>
  <si>
    <t>(14,53*2+18,44*2)*0,5</t>
  </si>
  <si>
    <t>80</t>
  </si>
  <si>
    <t>632451101</t>
  </si>
  <si>
    <t>Cementový samonivelační potěr ze suchých směsí tloušťky do 5 mm</t>
  </si>
  <si>
    <t>-392376729</t>
  </si>
  <si>
    <t>194,5-56,5" ze skladby podlahy v 1 NP</t>
  </si>
  <si>
    <t>81</t>
  </si>
  <si>
    <t>632453351</t>
  </si>
  <si>
    <t>Potěr betonový samonivelační tl do 50 mm tř. C 25/30</t>
  </si>
  <si>
    <t>CS ÚRS 2018 01</t>
  </si>
  <si>
    <t>-958113007</t>
  </si>
  <si>
    <t>82</t>
  </si>
  <si>
    <t>632481213</t>
  </si>
  <si>
    <t>Separační vrstva z PE fólie</t>
  </si>
  <si>
    <t>-1973609753</t>
  </si>
  <si>
    <t>83</t>
  </si>
  <si>
    <t>633811111</t>
  </si>
  <si>
    <t>Broušení nerovností betonových podlah do 2 mm - stržení šlemu</t>
  </si>
  <si>
    <t>1200000963</t>
  </si>
  <si>
    <t>84</t>
  </si>
  <si>
    <t>633991111</t>
  </si>
  <si>
    <t>Nástřik betonových povrchů proti odpařování vody</t>
  </si>
  <si>
    <t>-126331941</t>
  </si>
  <si>
    <t>85</t>
  </si>
  <si>
    <t>634111113</t>
  </si>
  <si>
    <t>Obvodová dilatace pružnou těsnicí páskou v 80 mm mezi stěnou a mazaninou</t>
  </si>
  <si>
    <t>-1134801218</t>
  </si>
  <si>
    <t>"  1 NP</t>
  </si>
  <si>
    <t>9,77*2+6,0*2+2,36*2+3,4*4+1,93*2+1,2+1,93*2+0,45*2+2,25*2+4,1*2+8,22*2+2,42*2+5,48*2+6,05*2+1,87*2+4,0*4+3,65*2+2,25*2+6,02*2+2,3*2+2,25*8+1,25*2</t>
  </si>
  <si>
    <t>1,6*2+1,0*4+2,1*2+1,6*4</t>
  </si>
  <si>
    <t>86</t>
  </si>
  <si>
    <t>634112125</t>
  </si>
  <si>
    <t>Obvodová dilatace podlahovým páskem s fólií v 100 mm š 5 mm mezi stěnou a samonivelačním potěrem</t>
  </si>
  <si>
    <t>-2115515707</t>
  </si>
  <si>
    <t>87</t>
  </si>
  <si>
    <t>637121114</t>
  </si>
  <si>
    <t>Okapový chodník z kačírku tl 250 mm s udusáním</t>
  </si>
  <si>
    <t>476835542</t>
  </si>
  <si>
    <t xml:space="preserve">" dle situace </t>
  </si>
  <si>
    <t>(13,04+0,5+0,5+16,62+0,5+0,5+2,9)*0,5</t>
  </si>
  <si>
    <t>88</t>
  </si>
  <si>
    <t>637311131</t>
  </si>
  <si>
    <t>Okapový chodník z betonových záhonových obrubníků lože beton</t>
  </si>
  <si>
    <t>-56088607</t>
  </si>
  <si>
    <t>(0,5+13,04+0,5+0,5+16,62+0,5+0,5+2,9)</t>
  </si>
  <si>
    <t>Trubní vedení - pod základovou deskou</t>
  </si>
  <si>
    <t>89</t>
  </si>
  <si>
    <t>8-R1</t>
  </si>
  <si>
    <t>Dodávka a montáž potrubí pro kanalizaci vč. prostupů a drážek základem kompletní provedení vč. přesunu suti</t>
  </si>
  <si>
    <t>-1014517502</t>
  </si>
  <si>
    <t>90</t>
  </si>
  <si>
    <t>952901111</t>
  </si>
  <si>
    <t>Vyčištění budov bytové a občanské výstavby při výšce podlaží do 4 m</t>
  </si>
  <si>
    <t>-122694319</t>
  </si>
  <si>
    <t xml:space="preserve">(246,85+56,5)*0,4" vyčištění po dokončení stavebních úprav </t>
  </si>
  <si>
    <t>91</t>
  </si>
  <si>
    <t>985223110</t>
  </si>
  <si>
    <t>Přezdívání cihelného zdiva do aktivované malty do 1 m3</t>
  </si>
  <si>
    <t>-1384839347</t>
  </si>
  <si>
    <t xml:space="preserve">" práce spojené s dozdíváním a přezdíváním stávajících konstrukcí - bude upřesněno na stavbě </t>
  </si>
  <si>
    <t>2,8*0,44</t>
  </si>
  <si>
    <t>92</t>
  </si>
  <si>
    <t>59610001</t>
  </si>
  <si>
    <t>cihla pálená plná 290x140x65mm do P15</t>
  </si>
  <si>
    <t>-1559828949</t>
  </si>
  <si>
    <t>1,232*3333</t>
  </si>
  <si>
    <t>4110</t>
  </si>
  <si>
    <t>93</t>
  </si>
  <si>
    <t>997013114</t>
  </si>
  <si>
    <t>Vnitrostaveništní doprava suti a vybouraných hmot pro budovy v do 15 m s použitím mechanizace</t>
  </si>
  <si>
    <t>-91127133</t>
  </si>
  <si>
    <t>94</t>
  </si>
  <si>
    <t>-1519287932</t>
  </si>
  <si>
    <t>95</t>
  </si>
  <si>
    <t>-786530041</t>
  </si>
  <si>
    <t>2,402*10 'Přepočtené koeficientem množství</t>
  </si>
  <si>
    <t>96</t>
  </si>
  <si>
    <t>Poplatek za uložení stavebního směsného odpadu na skládce (skládkovné)</t>
  </si>
  <si>
    <t>-1347066564</t>
  </si>
  <si>
    <t>97</t>
  </si>
  <si>
    <t>998012102</t>
  </si>
  <si>
    <t>Přesun hmot pro budovy monolitické s vyzdívaným obvodovým pláštěm v do 12 m</t>
  </si>
  <si>
    <t>-362389264</t>
  </si>
  <si>
    <t>711</t>
  </si>
  <si>
    <t>Izolace proti vodě, vlhkosti a plynům</t>
  </si>
  <si>
    <t>98</t>
  </si>
  <si>
    <t>711111001</t>
  </si>
  <si>
    <t>Provedení izolace proti zemní vlhkosti vodorovné za studena nátěrem penetračním</t>
  </si>
  <si>
    <t>7936678</t>
  </si>
  <si>
    <t xml:space="preserve"> " 1 NP</t>
  </si>
  <si>
    <t>3,15+16,6+9+14,6+11,1+53,5+3,6+1,25+1,8+1,2+1,5+1,5+4,7+6,5+8</t>
  </si>
  <si>
    <t>99</t>
  </si>
  <si>
    <t>11163150</t>
  </si>
  <si>
    <t>lak asfaltový penetrační</t>
  </si>
  <si>
    <t>-437929572</t>
  </si>
  <si>
    <t>138*0,4/1000</t>
  </si>
  <si>
    <t>100</t>
  </si>
  <si>
    <t>711112001</t>
  </si>
  <si>
    <t>Provedení izolace proti zemní vlhkosti svislé za studena nátěrem penetračním</t>
  </si>
  <si>
    <t>-953087338</t>
  </si>
  <si>
    <t>"dle v.č. D.1.1.02-10</t>
  </si>
  <si>
    <t>(18,44*2+14,5*2)*0,4</t>
  </si>
  <si>
    <t>15,1" u vnitřní části nových základů</t>
  </si>
  <si>
    <t>101</t>
  </si>
  <si>
    <t>1856770157</t>
  </si>
  <si>
    <t>41,452*0,4/1000</t>
  </si>
  <si>
    <t>102</t>
  </si>
  <si>
    <t>711141559</t>
  </si>
  <si>
    <t xml:space="preserve">Provedení izolace proti zemní vlhkosti pásy přitavením vodorovné NAIP  </t>
  </si>
  <si>
    <t>1543006240</t>
  </si>
  <si>
    <t>" celá plocha 1 NP</t>
  </si>
  <si>
    <t>103</t>
  </si>
  <si>
    <t>1010151880</t>
  </si>
  <si>
    <t>Hydroizolační asfaltový pás GLASTEK 40 SPECIAL MINERAL</t>
  </si>
  <si>
    <t>1704731292</t>
  </si>
  <si>
    <t>138*1,25</t>
  </si>
  <si>
    <t>104</t>
  </si>
  <si>
    <t>711142559</t>
  </si>
  <si>
    <t>Provedení izolace proti zemní vlhkosti pásy přitavením svislé NAIP</t>
  </si>
  <si>
    <t>-1293943929</t>
  </si>
  <si>
    <t>105</t>
  </si>
  <si>
    <t>651959454</t>
  </si>
  <si>
    <t>41,452*1,25</t>
  </si>
  <si>
    <t>106</t>
  </si>
  <si>
    <t>711161115</t>
  </si>
  <si>
    <t>Izolace proti zemní vlhkosti nopovou fólií vodorovná, nopek v 20,0 mm, tl do 1,0 mm</t>
  </si>
  <si>
    <t>-1232223429</t>
  </si>
  <si>
    <t>41,452</t>
  </si>
  <si>
    <t>107</t>
  </si>
  <si>
    <t>711161384</t>
  </si>
  <si>
    <t>Izolace proti zemní vlhkosti nopovou fólií ukončení provětrávací lištou</t>
  </si>
  <si>
    <t>1454349</t>
  </si>
  <si>
    <t>18,5*2+14,6*2</t>
  </si>
  <si>
    <t>108</t>
  </si>
  <si>
    <t>998711102</t>
  </si>
  <si>
    <t>Přesun hmot tonážní pro izolace proti vodě, vlhkosti a plynům v objektech výšky do 12 m</t>
  </si>
  <si>
    <t>1009698473</t>
  </si>
  <si>
    <t>109</t>
  </si>
  <si>
    <t>713121111</t>
  </si>
  <si>
    <t>Montáž izolace tepelné podlah volně kladenými rohožemi, pásy, dílci, deskami 1 vrstva</t>
  </si>
  <si>
    <t>328247013</t>
  </si>
  <si>
    <t>" ze skladby podlahy 1 NP</t>
  </si>
  <si>
    <t>194,5-56,5</t>
  </si>
  <si>
    <t>110</t>
  </si>
  <si>
    <t>28375907</t>
  </si>
  <si>
    <t>deska EPS 150 pro trvalé zatížení v tlaku tl 30mm</t>
  </si>
  <si>
    <t>1698494929</t>
  </si>
  <si>
    <t>(194,5-56,5)*1,1</t>
  </si>
  <si>
    <t>111</t>
  </si>
  <si>
    <t>713151111</t>
  </si>
  <si>
    <t>Montáž izolace tepelné střech šikmých kladené volně mezi krokve rohoží, pásů, desek</t>
  </si>
  <si>
    <t>2119669365</t>
  </si>
  <si>
    <t xml:space="preserve">" vložení izoalce kolem pozednice a doplnění konstrukce - dle možností na stavbě - bude upřesněno na stavbě </t>
  </si>
  <si>
    <t>10,62*0,5*2</t>
  </si>
  <si>
    <t>112</t>
  </si>
  <si>
    <t>63148141</t>
  </si>
  <si>
    <t>deska izolační minerální pro suchou výstavbu univerzální λ=0,035 tl 200mm</t>
  </si>
  <si>
    <t>-343468534</t>
  </si>
  <si>
    <t>10,62*1,1</t>
  </si>
  <si>
    <t>113</t>
  </si>
  <si>
    <t>998713102</t>
  </si>
  <si>
    <t>Přesun hmot tonážní pro izolace tepelné v objektech v do 12 m</t>
  </si>
  <si>
    <t>1455426273</t>
  </si>
  <si>
    <t>114</t>
  </si>
  <si>
    <t>762083122</t>
  </si>
  <si>
    <t>Impregnace řeziva proti dřevokaznému hmyzu, houbám a plísním máčením třída ohrožení 3 a 4</t>
  </si>
  <si>
    <t>-1229490722</t>
  </si>
  <si>
    <t>2,782*0,4</t>
  </si>
  <si>
    <t>115</t>
  </si>
  <si>
    <t>762342214</t>
  </si>
  <si>
    <t>Montáž laťování na střechách jednoduchých sklonu do 60° osové vzdálenosti do 360 mm</t>
  </si>
  <si>
    <t>786688282</t>
  </si>
  <si>
    <t xml:space="preserve">8,14*13,34*2*0,4 " ze skladby střechy sedlové </t>
  </si>
  <si>
    <t>116</t>
  </si>
  <si>
    <t>762342441</t>
  </si>
  <si>
    <t>Montáž lišt trojúhelníkových nebo kontralatí na střechách sklonu do 60°</t>
  </si>
  <si>
    <t>-1159719012</t>
  </si>
  <si>
    <t>8,14*15*2*0,4</t>
  </si>
  <si>
    <t>117</t>
  </si>
  <si>
    <t>60514114</t>
  </si>
  <si>
    <t>řezivo jehličnaté latě střešní impregnované dl 4 m</t>
  </si>
  <si>
    <t>1138603832</t>
  </si>
  <si>
    <t>218,175*3,5*0,06*0,04*1,15</t>
  </si>
  <si>
    <t>244,2*0,06*0,04*1,15</t>
  </si>
  <si>
    <t>118</t>
  </si>
  <si>
    <t>762381111</t>
  </si>
  <si>
    <t>Ukotvení komínu ke krovu do šikmé plochy</t>
  </si>
  <si>
    <t>-953086521</t>
  </si>
  <si>
    <t>0,4</t>
  </si>
  <si>
    <t>119</t>
  </si>
  <si>
    <t>762395000</t>
  </si>
  <si>
    <t>Spojovací prostředky pro montáž krovu, bednění, laťování, světlíky, klíny</t>
  </si>
  <si>
    <t>-1412307492</t>
  </si>
  <si>
    <t>120</t>
  </si>
  <si>
    <t>762842131.1</t>
  </si>
  <si>
    <t xml:space="preserve">Dodávka a montáž roštu pro podbíjení střech šikmých vnějšího přesahu </t>
  </si>
  <si>
    <t>-599006299</t>
  </si>
  <si>
    <t xml:space="preserve">" podbití venkovní </t>
  </si>
  <si>
    <t>(0,81+0,2)*13,34*2</t>
  </si>
  <si>
    <t>(0,67+0,2)*8,14*2</t>
  </si>
  <si>
    <t>41,111*0,4</t>
  </si>
  <si>
    <t>121</t>
  </si>
  <si>
    <t>762842231</t>
  </si>
  <si>
    <t>Montáž podbíjení střech šikmých vnějšího přesahu š přes 0,8 m z palubek</t>
  </si>
  <si>
    <t>263776532</t>
  </si>
  <si>
    <t>122</t>
  </si>
  <si>
    <t>61191157</t>
  </si>
  <si>
    <t>palubky obkladové modřín profil klasický 21x121mm A/B</t>
  </si>
  <si>
    <t>578581884</t>
  </si>
  <si>
    <t>16,444*1,15</t>
  </si>
  <si>
    <t>123</t>
  </si>
  <si>
    <t>762895000</t>
  </si>
  <si>
    <t>Spojovací prostředky pro montáž záklopu, stropnice a podbíjení</t>
  </si>
  <si>
    <t>493134171</t>
  </si>
  <si>
    <t>16,444*0,021</t>
  </si>
  <si>
    <t>124</t>
  </si>
  <si>
    <t>762-R100</t>
  </si>
  <si>
    <t xml:space="preserve">Dodávka a montáž kompletní tesařské konstrukce krovu vč. povrch. úpravy - kompletní provedení vč. přesunu hmot a stavebních přípomocí </t>
  </si>
  <si>
    <t>kpl</t>
  </si>
  <si>
    <t>-821961001</t>
  </si>
  <si>
    <t>125</t>
  </si>
  <si>
    <t>998762102</t>
  </si>
  <si>
    <t>Přesun hmot tonážní pro kce tesařské v objektech v do 12 m</t>
  </si>
  <si>
    <t>324849883</t>
  </si>
  <si>
    <t>763</t>
  </si>
  <si>
    <t>Konstrukce suché výstavby</t>
  </si>
  <si>
    <t>126</t>
  </si>
  <si>
    <t>763131471</t>
  </si>
  <si>
    <t>SDK podhled deska 1xH2DF 12,5 bez TI dvouvrstvá spodní kce profil CD+UD</t>
  </si>
  <si>
    <t>536198536</t>
  </si>
  <si>
    <t>" dle tabulky místností 1 NP</t>
  </si>
  <si>
    <t>11,1+3,6+1,25+1,8+1,2+1,5+1,5</t>
  </si>
  <si>
    <t>127</t>
  </si>
  <si>
    <t>763431001</t>
  </si>
  <si>
    <t>Montáž minerálního podhledu s vyjímatelnými panely vel. do 0,36 m2 na zavěšený viditelný rošt</t>
  </si>
  <si>
    <t>-1229556146</t>
  </si>
  <si>
    <t>3,15+16,6+9,0+14,6</t>
  </si>
  <si>
    <t>128</t>
  </si>
  <si>
    <t>59036516</t>
  </si>
  <si>
    <t>deska podhledová minerální rovná bílá jemně texturovaná bez perforace  17x600x600mm</t>
  </si>
  <si>
    <t>1783609793</t>
  </si>
  <si>
    <t>43,35*1,1</t>
  </si>
  <si>
    <t>129</t>
  </si>
  <si>
    <t>763431201</t>
  </si>
  <si>
    <t>Napojení minerálního podhledu na stěnu obvodovou lištou</t>
  </si>
  <si>
    <t>-1277000256</t>
  </si>
  <si>
    <t>2,3*2+1,5*2</t>
  </si>
  <si>
    <t>2,25*2+3,65*2+4,0*4</t>
  </si>
  <si>
    <t>6,02*2+2,3*2</t>
  </si>
  <si>
    <t>130</t>
  </si>
  <si>
    <t>998763101</t>
  </si>
  <si>
    <t>Přesun hmot tonážní pro dřevostavby v objektech v do 12 m</t>
  </si>
  <si>
    <t>-36498558</t>
  </si>
  <si>
    <t>131</t>
  </si>
  <si>
    <t>764212663</t>
  </si>
  <si>
    <t>Oplechování rovné okapové hrany z Pz s povrchovou úpravou rš 250 mm</t>
  </si>
  <si>
    <t>-39726629</t>
  </si>
  <si>
    <t>13,34*2*0,4</t>
  </si>
  <si>
    <t>132</t>
  </si>
  <si>
    <t>764314612</t>
  </si>
  <si>
    <t>Lemování prostupů střech s krytinou skládanou nebo plechovou bez lišty z Pz s povrchovou úpravou</t>
  </si>
  <si>
    <t>101267269</t>
  </si>
  <si>
    <t>2*2*0,4 " výlezy ke komínu a lemování komínu</t>
  </si>
  <si>
    <t>133</t>
  </si>
  <si>
    <t>764511602</t>
  </si>
  <si>
    <t>Žlab podokapní půlkruhový z Pz s povrchovou úpravou rš 330 mm</t>
  </si>
  <si>
    <t>-861036169</t>
  </si>
  <si>
    <t>134</t>
  </si>
  <si>
    <t>764518622</t>
  </si>
  <si>
    <t>Svody kruhové včetně objímek, kolen, odskoků z Pz s povrchovou úpravou průměru 100 mm</t>
  </si>
  <si>
    <t>678665042</t>
  </si>
  <si>
    <t>(6+3)*0,4</t>
  </si>
  <si>
    <t>135</t>
  </si>
  <si>
    <t>998764102</t>
  </si>
  <si>
    <t>Přesun hmot tonážní pro konstrukce klempířské v objektech v do 12 m</t>
  </si>
  <si>
    <t>-1084138996</t>
  </si>
  <si>
    <t>136</t>
  </si>
  <si>
    <t>765113013.1</t>
  </si>
  <si>
    <t>Krytina keramická pálená sklonu do 40° na sucho vč. střešních systémových doplňků a prostupů - kompletní provedení vč. přesunu hmot a stavebních přípomocí</t>
  </si>
  <si>
    <t>-1318529383</t>
  </si>
  <si>
    <t>8,14*13,34*2*0,4 " ze skladby střechy sedlové A</t>
  </si>
  <si>
    <t>137</t>
  </si>
  <si>
    <t>765113111</t>
  </si>
  <si>
    <t>Krytina keramická okapová hrana s větracím pásem plastovým</t>
  </si>
  <si>
    <t>-1886102855</t>
  </si>
  <si>
    <t>138</t>
  </si>
  <si>
    <t>765113311</t>
  </si>
  <si>
    <t>Krytina keramická drážková hřeben z hřebenáčů režných na sucho s větracím pásem kovovým</t>
  </si>
  <si>
    <t>24141663</t>
  </si>
  <si>
    <t>13,34*0,4</t>
  </si>
  <si>
    <t>139</t>
  </si>
  <si>
    <t>765191021</t>
  </si>
  <si>
    <t>Montáž pojistné hydroizolační fólie kladené ve sklonu přes 20° s lepenými spoji na krokve</t>
  </si>
  <si>
    <t>-1850158060</t>
  </si>
  <si>
    <t>140</t>
  </si>
  <si>
    <t>28329295</t>
  </si>
  <si>
    <t>membrána podstřešní (reakce na oheň - třída E) 140 g/m2 s aplikovanou spojovací páskou</t>
  </si>
  <si>
    <t>1397764278</t>
  </si>
  <si>
    <t>83,87*1,15</t>
  </si>
  <si>
    <t>141</t>
  </si>
  <si>
    <t>998765102</t>
  </si>
  <si>
    <t>Přesun hmot tonážní pro krytiny skládané v objektech v do 12 m</t>
  </si>
  <si>
    <t>-1842320077</t>
  </si>
  <si>
    <t>766-1</t>
  </si>
  <si>
    <t>Výplně otvorů</t>
  </si>
  <si>
    <t>142</t>
  </si>
  <si>
    <t>766-DVEAL</t>
  </si>
  <si>
    <t>Dodávka a montáž Al vchodových dveří  - PŘEDPOKLAD CENY BUDE UPŘESNĚNA DLE NABÍDKY DODAVATELE</t>
  </si>
  <si>
    <t>1497128254</t>
  </si>
  <si>
    <t>(2,3+1,49)*2,6" dle tabulky výrobků pozice  O15</t>
  </si>
  <si>
    <t>1,8*2,1  " vstupní dveře</t>
  </si>
  <si>
    <t>13,634*0,4</t>
  </si>
  <si>
    <t>143</t>
  </si>
  <si>
    <t>766-DVEP</t>
  </si>
  <si>
    <t>Dodávka a montáž plastových vchodových dveří v obvodových stěnách - PŘEDPOKLAD CENY BUDE UPŘESNĚNA DLE NABÍDKY DODAVATELE</t>
  </si>
  <si>
    <t>-1490024241</t>
  </si>
  <si>
    <t>1,0*2,48</t>
  </si>
  <si>
    <t>144</t>
  </si>
  <si>
    <t>766-RDV</t>
  </si>
  <si>
    <t>Dodávka a montáž vnitřních dveří jednokřídlých vč. zárubní  - CENA BUDE UPŘESNĚNA DLE VÝBĚRU OBJEDNATELE A NABÍDKY DODAVATELE</t>
  </si>
  <si>
    <t>1274323295</t>
  </si>
  <si>
    <t>145</t>
  </si>
  <si>
    <t>766-RDVD</t>
  </si>
  <si>
    <t>Dodávka a montáž vnitřních dveří dvojkřídlých vč. zárubní - CENA BUDE UPŘESNĚNA DLE VÝBĚRU OBJEDNATELE A NABÍDKY DODAVATELE</t>
  </si>
  <si>
    <t>-308954002</t>
  </si>
  <si>
    <t>146</t>
  </si>
  <si>
    <t>766-RVD</t>
  </si>
  <si>
    <t>Dodávka a montáž plastových oken  s izolačním dvojsklem v obvodových stěnách - PŘEDPOKLAD CENY BUDE UPŘESNĚNA DLE NABÍDKY DODAVATELE</t>
  </si>
  <si>
    <t>1195704507</t>
  </si>
  <si>
    <t>" SOUČÁSTÍ DODÁVKY OKEN BUDOU I VNITŘNÍ  PARAPETY</t>
  </si>
  <si>
    <t>767</t>
  </si>
  <si>
    <t>Konstrukce zámečnické</t>
  </si>
  <si>
    <t>147</t>
  </si>
  <si>
    <t>767111110.1</t>
  </si>
  <si>
    <t>Dodávka a montáž ocelových prvků stropu vč povrchové úpravy - kompletní provedení vč. přesunu hmot a stavebních přípomocí</t>
  </si>
  <si>
    <t>kg</t>
  </si>
  <si>
    <t>-1099921790</t>
  </si>
  <si>
    <t>1154,38*1,1" dle tabulky výpis oceli dle v.č. D.1.1.12</t>
  </si>
  <si>
    <t>148</t>
  </si>
  <si>
    <t>767111110.2</t>
  </si>
  <si>
    <t>Dodávka a montáž prosklené markýzi na západní fasádě - ozn Z19 - kompletní provedení vč. přesunu hmot a stavebních přípomocí</t>
  </si>
  <si>
    <t>-1278881675</t>
  </si>
  <si>
    <t>Poznámka k položce:_x000D_
SKLENĚNÁ MARKÝZA S OCELOVOU NOSNOU_x000D_
KONSTRUKCÍ, NOSNÁ KONSTRUKCE BEDE_x000D_
PROVEDENA JAKO ŽÁROVĚ ZINKOVANÁ._x000D_
LEM - U 100_x000D_
NOSNÍKY - I 100_x000D_
TÁHLO - TR. 30/2_x000D_
ZASKLENÍ PROVEDENO ČIRÝM BEZPEČNOSTNÍM_x000D_
SKLEM tl. 16 mm</t>
  </si>
  <si>
    <t>149</t>
  </si>
  <si>
    <t>767111110.3</t>
  </si>
  <si>
    <t>Dodávka a montáž vstupního kovového schodiště vč. povrchové úpravy FeZn - cena bude upřesněna dle výběru investora- kompletní provedení vč. přesunu hmot a stavebních přípomocí</t>
  </si>
  <si>
    <t>1969905683</t>
  </si>
  <si>
    <t>Poznámka k položce:_x000D_
VENKOVÍ KOVOVÉ ŽÁROVĚ ZINKOVANÉ SCHODIŠTĚ,_x000D_
PODESTA A STUPNĚ Z POROROŠTŮ._x000D_
VČETNĚ KOVOVÉHO ŽÁROVĚ ZINKOVANÉHO_x000D_
TRUBKOVÉHO ZÁBRADLÍ</t>
  </si>
  <si>
    <t>150</t>
  </si>
  <si>
    <t>767111110.4</t>
  </si>
  <si>
    <t>Dodávka a montáž nerezového schodišťového zábradlí - cena bude upřesněna dle výběru investora - kompletní provedení vč. přesunu hmot a stavebních přípomocí</t>
  </si>
  <si>
    <t>-95773505</t>
  </si>
  <si>
    <t>1  " dle popisu tabulky výrobků  pozice Z14</t>
  </si>
  <si>
    <t>151</t>
  </si>
  <si>
    <t>767111110.6</t>
  </si>
  <si>
    <t>Dodávka a montáž schodišťového madla - cena bude upřesněna dle výběru investora - kompletní provedení vč. přesunu hmot a stavebních přípomocí</t>
  </si>
  <si>
    <t>-1039346743</t>
  </si>
  <si>
    <t>2,5+8,5  " dle popisu tabulky výrobků  pozice Z16+17</t>
  </si>
  <si>
    <t>771</t>
  </si>
  <si>
    <t>Podlahy krytiny</t>
  </si>
  <si>
    <t>152</t>
  </si>
  <si>
    <t>77100001R</t>
  </si>
  <si>
    <t>Podlahové krytiny - dlažby vč. soklu - cena bude upřesněna dle výběru investora - kompletní provedení vč. přesunu hmot</t>
  </si>
  <si>
    <t>-239284558</t>
  </si>
  <si>
    <t>Poznámka k položce:_x000D_
V koupelnách a WC je uvažováno pod dlažby HI stěrka!_x000D_
Kompletní provedení - dodávka, montáž, přesun hmot</t>
  </si>
  <si>
    <t>"dle výpisu tabulky místností v1 NP</t>
  </si>
  <si>
    <t>16,6+11,1+53,5+3,6+1,25+1,8+1,2+1,5+1,5+4,7+6,5+8,0</t>
  </si>
  <si>
    <t>153</t>
  </si>
  <si>
    <t>77100002R</t>
  </si>
  <si>
    <t>Podlahové krytiny - PVC/koberec vč. soklu - cena bude upřesněna dle výběru investora - kompletní provedení vč. přesunu hmot</t>
  </si>
  <si>
    <t>-609070922</t>
  </si>
  <si>
    <t>Poznámka k položce:_x000D_
Před montáží podlah bude povrch vystěrkován._x000D_
Kompletní provedení - dodávka, montáž, přesun hmot</t>
  </si>
  <si>
    <t>9,0+14,6</t>
  </si>
  <si>
    <t>154</t>
  </si>
  <si>
    <t>77100003R</t>
  </si>
  <si>
    <t>Podlahové krytiny - čistící zóna - kompletní skladba přechodových lišt - cena bude upřesněna dle výběru investora - kompletní provedení vč. přesunu hmot</t>
  </si>
  <si>
    <t>147291562</t>
  </si>
  <si>
    <t>Poznámka k položce:_x000D_
TERASOVÁ DLAŽBA                                                                                            40 mm_x000D_
PODKLADNÍ TERČE POD DLAŽBU + PŘÍŘEZY Z FOLIE mPVC                             15+1,5 mm_x000D_
HYDROIZOLACE Z FOLIE mPVC (určená do skladby pro přitížení, nepochozí)   1,5 mm_x000D_
GEOTEXTILIE DLE PD_x000D_
XPS (pevnost v tlaku při 10% stlačení min. 300 kPa, λ= 0,034 W/(m.K))          60 mm_x000D_
XPS SPÁDOVÉ KLÍNY (60-0mm, λ= 0,034 W/(m.K))                                           0-60 mm_x000D_
PAROZÁBRANA A POJISTNÁ HYDROIZOLACE (hydroizolační pás z SBS            5 mm_x000D_
modifikovaného asfaltu)_x000D_
_x000D_
Kompletní provedení - dodávka, montáž, přesun hmot a stavební přípomoce</t>
  </si>
  <si>
    <t>3,15</t>
  </si>
  <si>
    <t>781</t>
  </si>
  <si>
    <t>Dokončovací práce - obklady</t>
  </si>
  <si>
    <t>155</t>
  </si>
  <si>
    <t>781474114</t>
  </si>
  <si>
    <t>Montáž obkladů vnitřních keramických hladkých do 22 ks/m2 lepených flexibilním lepidlem</t>
  </si>
  <si>
    <t>-356885112</t>
  </si>
  <si>
    <t>156</t>
  </si>
  <si>
    <t>59761071</t>
  </si>
  <si>
    <t>obkládačky keramické (barevné) přes 12 do 16 ks/m2 cena bude upřesněna dle výběru investora</t>
  </si>
  <si>
    <t>-1726768549</t>
  </si>
  <si>
    <t>57,45*1,15</t>
  </si>
  <si>
    <t>157</t>
  </si>
  <si>
    <t>781479196</t>
  </si>
  <si>
    <t>Příplatek k montáži obkladů vnitřních keramických hladkých za spárování</t>
  </si>
  <si>
    <t>150907849</t>
  </si>
  <si>
    <t>158</t>
  </si>
  <si>
    <t>781495111</t>
  </si>
  <si>
    <t>Penetrace podkladu vnitřních obkladů</t>
  </si>
  <si>
    <t>-772622999</t>
  </si>
  <si>
    <t>159</t>
  </si>
  <si>
    <t>998781102</t>
  </si>
  <si>
    <t>Přesun hmot tonážní pro obklady keramické v objektech v do 12 m</t>
  </si>
  <si>
    <t>-418615089</t>
  </si>
  <si>
    <t>783</t>
  </si>
  <si>
    <t>Dokončovací práce - nátěry</t>
  </si>
  <si>
    <t>160</t>
  </si>
  <si>
    <t>783101203</t>
  </si>
  <si>
    <t>Jemné obroušení podkladu truhlářských konstrukcí před provedením nátěru</t>
  </si>
  <si>
    <t>1256658531</t>
  </si>
  <si>
    <t xml:space="preserve">41,111*0,4 " nátěr podbití střechy </t>
  </si>
  <si>
    <t>161</t>
  </si>
  <si>
    <t>783113111</t>
  </si>
  <si>
    <t>Jednonásobný napouštěcí syntetický nátěr s biocidní přísadou truhlářských konstrukcí</t>
  </si>
  <si>
    <t>384423304</t>
  </si>
  <si>
    <t>162</t>
  </si>
  <si>
    <t>783114101</t>
  </si>
  <si>
    <t>Základní jednonásobný syntetický nátěr truhlářských konstrukcí</t>
  </si>
  <si>
    <t>-218304104</t>
  </si>
  <si>
    <t>163</t>
  </si>
  <si>
    <t>783118211</t>
  </si>
  <si>
    <t>Lakovací dvojnásobný syntetický nátěr truhlářských konstrukcí s mezibroušením</t>
  </si>
  <si>
    <t>-1215851000</t>
  </si>
  <si>
    <t>784</t>
  </si>
  <si>
    <t>Dokončovací práce - malby</t>
  </si>
  <si>
    <t>164</t>
  </si>
  <si>
    <t>784111001</t>
  </si>
  <si>
    <t>Oprášení (ometení ) podkladu v místnostech výšky do 3,80 m</t>
  </si>
  <si>
    <t>833843436</t>
  </si>
  <si>
    <t xml:space="preserve">129,2" stropy s omítkou </t>
  </si>
  <si>
    <t xml:space="preserve">886,813" omtíky </t>
  </si>
  <si>
    <t>37,649" ostění a nadpraží</t>
  </si>
  <si>
    <t>21,95" SDK podhled</t>
  </si>
  <si>
    <t>108,85" podkroví</t>
  </si>
  <si>
    <t>1184,462*0,4</t>
  </si>
  <si>
    <t>165</t>
  </si>
  <si>
    <t>784181121</t>
  </si>
  <si>
    <t>Hloubková jednonásobná penetrace podkladu v místnostech výšky do 3,80 m</t>
  </si>
  <si>
    <t>-1492654753</t>
  </si>
  <si>
    <t>166</t>
  </si>
  <si>
    <t>784221101</t>
  </si>
  <si>
    <t>Dvojnásobné bílé malby  ze směsí za sucha dobře otěruvzdorných v místnostech do 3,80 m</t>
  </si>
  <si>
    <t>-1578759847</t>
  </si>
  <si>
    <t>786</t>
  </si>
  <si>
    <t>Dokončovací práce - hlinikové žaluzie</t>
  </si>
  <si>
    <t>167</t>
  </si>
  <si>
    <t>786623111.1</t>
  </si>
  <si>
    <t>Dodávka a montáž hlinikových žalizií s elektrickým pohonem - kompletní provedení vč. přesunu hmot a stavebních přípomocí</t>
  </si>
  <si>
    <t>515409502</t>
  </si>
  <si>
    <t>" dle tabulky výrobků ozn Z8-Z13</t>
  </si>
  <si>
    <t>2,0*1,75*2</t>
  </si>
  <si>
    <t>1,5*1,75*1</t>
  </si>
  <si>
    <t>2,0*1,25*6</t>
  </si>
  <si>
    <t>1,0*1,25</t>
  </si>
  <si>
    <t>29,445*0,4</t>
  </si>
  <si>
    <t>03 - Zpevněné plochy</t>
  </si>
  <si>
    <t>Zpevněné plochy z betonové zámkové dlažby pojizdných ploch vč. obruby kompletní skladba včetně přesunů hmot a zemních prací</t>
  </si>
  <si>
    <t>Zpevněné plochy z betonové zámkové dlažby pochůzích ploch vč. obruby kompletní skladba včetně přesunů hmot a zemních prací</t>
  </si>
  <si>
    <t>141409292</t>
  </si>
  <si>
    <t>Zpevněné plochy - bourání stávajících ploch - kompletní skladba včetně přesunů suti a zemních prací</t>
  </si>
  <si>
    <t>-165065840</t>
  </si>
  <si>
    <t>(132,8+84,8)*0,4</t>
  </si>
  <si>
    <t>Úprava a ohumusování zatravněných ploch vč, osetí trávou - kompletní provedení včetně přesunů mot a zemních prací</t>
  </si>
  <si>
    <t>2131477917</t>
  </si>
  <si>
    <t>Provedení dětského hřiště - písek vč. obruby - kompletní provedení včetně přesunů mot a zemních prací</t>
  </si>
  <si>
    <t>-120520435</t>
  </si>
  <si>
    <t>Zpevnění plochy v rámci sadových úprav - kompletní provedení včetně přesunů mot a zemních prací</t>
  </si>
  <si>
    <t>-415587562</t>
  </si>
  <si>
    <t>04 - ZTI</t>
  </si>
  <si>
    <t>ZTI1</t>
  </si>
  <si>
    <t>1736797025</t>
  </si>
  <si>
    <t>05 - Elektro</t>
  </si>
  <si>
    <t>EL1</t>
  </si>
  <si>
    <t xml:space="preserve">Provedení elektroinstalací -viz samostatný výkaz </t>
  </si>
  <si>
    <t>-961830759</t>
  </si>
  <si>
    <t>VRN - Vedlejší rozpočtové náklady</t>
  </si>
  <si>
    <t>000-INFO</t>
  </si>
  <si>
    <t xml:space="preserve">Součástí předmětu plnění je mj. stanovení přechodné úpravy provozu, zajištění žádosti o zvláštní užívání komunikace, provedení přechodného dopravního značení po dobu stavby, zabezpečení staveniště </t>
  </si>
  <si>
    <t>1024</t>
  </si>
  <si>
    <t>582550059</t>
  </si>
  <si>
    <t xml:space="preserve">Poznámka k položce:_x000D_
Součástí předmětu plnění je mj. stanovení přechodné úpravy provozu, zajištění žádostí, provedení přechodného dopravního značení po dobu stavby, zabezpečení staveniště např. _x000D_
zajištěním provizorních nájezdů a lávek v průběhu stavby, umístění výstražných tabulí a zábran, náklady na zařízení staveniště včetně odběru potřebných energií, likvidace odpadů, skládkovné, náklady na dopravu, vyhotovení skutečného provedení stavby, vyhotovení dokladů potřebných pro předání díla např. revize, zkoušky, zaškolení a další práce, služby, dodávky a režijní náklady dle zadávací dokumentace_x000D_
</t>
  </si>
  <si>
    <t>013254000</t>
  </si>
  <si>
    <t>Dokumentace skutečného provedení stavby</t>
  </si>
  <si>
    <t>Kč</t>
  </si>
  <si>
    <t>-485768890</t>
  </si>
  <si>
    <t>020001000</t>
  </si>
  <si>
    <t>Příprava staveniště</t>
  </si>
  <si>
    <t>239467487</t>
  </si>
  <si>
    <t>Poznámka k položce:_x000D_
PŘED ZAHÁJENÍM SAVEBNÍCH PRACÍ JE TŘEBA VYTYČIT STÁVAJÍCÍ_x000D_
TRASU KABELOVÉ PŘÍPOJKY NN.</t>
  </si>
  <si>
    <t>030001000</t>
  </si>
  <si>
    <t>Zařízení staveniště</t>
  </si>
  <si>
    <t>-1874828481</t>
  </si>
  <si>
    <t>Poznámka k položce:_x000D_
Náklady spojené s vybudováním, provozem a likvidací zařízení staveniště</t>
  </si>
  <si>
    <t>042603000</t>
  </si>
  <si>
    <t>Plán zkoušek</t>
  </si>
  <si>
    <t>-514252980</t>
  </si>
  <si>
    <t>Poznámka k položce:_x000D_
ODTRHOVÉ</t>
  </si>
  <si>
    <t>II. - Etapa II.</t>
  </si>
  <si>
    <t>02.1 - Nová výstavba</t>
  </si>
  <si>
    <t xml:space="preserve">    765.1 - Střecha plochá</t>
  </si>
  <si>
    <t>311235161</t>
  </si>
  <si>
    <t>Zdivo jednovrstvé z cihel broušených přes P10 do P15 na tenkovrstvou maltu tloušťky 300 mm</t>
  </si>
  <si>
    <t>1129302268</t>
  </si>
  <si>
    <t xml:space="preserve">" zdivo garáže </t>
  </si>
  <si>
    <t>(1,6+10,7+6,3)*4,8</t>
  </si>
  <si>
    <t>" atikové zdivo nad garáží</t>
  </si>
  <si>
    <t>(5,89+0,44*2+9,87+0,44+11,84+0,44+1,1)*0,5</t>
  </si>
  <si>
    <t>" zdivo atikové nad skladem a tech. místností</t>
  </si>
  <si>
    <t>(4,78+0,44+3,4)*0,5</t>
  </si>
  <si>
    <t>2,5*3,1</t>
  </si>
  <si>
    <t>(0,15+2,3+0,15+3,32)*2,8</t>
  </si>
  <si>
    <t>1875084559</t>
  </si>
  <si>
    <t xml:space="preserve">" vyzdění podkroví </t>
  </si>
  <si>
    <t>(12,72*2+11,82*2)*2,4</t>
  </si>
  <si>
    <t xml:space="preserve">" dozdění štítů </t>
  </si>
  <si>
    <t>12,72*4,145/2</t>
  </si>
  <si>
    <t>486920024</t>
  </si>
  <si>
    <t>3*2 " dle v.č. D.1.1.10 - tabulka překladů pozice P2</t>
  </si>
  <si>
    <t>-791482849</t>
  </si>
  <si>
    <t xml:space="preserve"> " dle v.č. D.1.1.10 - tabulka překladů pozice P1</t>
  </si>
  <si>
    <t>4,7*0,2*0,3*2</t>
  </si>
  <si>
    <t>-1821110398</t>
  </si>
  <si>
    <t>4,7*23,0*2*2*1,1/1000</t>
  </si>
  <si>
    <t>-907157511</t>
  </si>
  <si>
    <t>-989893352</t>
  </si>
  <si>
    <t>2,5*0,3*2</t>
  </si>
  <si>
    <t>1394566238</t>
  </si>
  <si>
    <t>699752479</t>
  </si>
  <si>
    <t>" dle v.č. D.1.1.10+11+16+15</t>
  </si>
  <si>
    <t>(1,5+3,0+2,2+1,7+1,1)*3,1</t>
  </si>
  <si>
    <t>Mezisoučet podkroví</t>
  </si>
  <si>
    <t>1995449153</t>
  </si>
  <si>
    <t>(3,92+3,2+0,15+7,6+0,3+2,2+0,45+1,0+0,5+0,15)*2,8</t>
  </si>
  <si>
    <t>-0,7*2,0</t>
  </si>
  <si>
    <t>(5,5+4,7+2,3+1,9+0,1+1,5+1,9+2,6)*2,8</t>
  </si>
  <si>
    <t>-553325432</t>
  </si>
  <si>
    <t>3,1*17</t>
  </si>
  <si>
    <t>-852044489</t>
  </si>
  <si>
    <t>-101090670</t>
  </si>
  <si>
    <t>4,7*0,2*3*2</t>
  </si>
  <si>
    <t>34624-R2</t>
  </si>
  <si>
    <t xml:space="preserve">Obezdívka nebo podezdívka sprchových  vaniček </t>
  </si>
  <si>
    <t>-146908363</t>
  </si>
  <si>
    <t>-1231881452</t>
  </si>
  <si>
    <t>422908326</t>
  </si>
  <si>
    <t>943049206</t>
  </si>
  <si>
    <t>(6,0*2+9,77*2)*4,75</t>
  </si>
  <si>
    <t>-4,06*3,6</t>
  </si>
  <si>
    <t>(4,7*2+4,08*2)*2,7</t>
  </si>
  <si>
    <t>-0,8*2,0*3</t>
  </si>
  <si>
    <t>(3,2*2+3,92*4+7,55*2+2,2*2+1,7*2+2,9*2+2,2*2+0,9*2+1,7*2+1,2*2+2,0*2)*2,7</t>
  </si>
  <si>
    <t>-0,8*2,0*5</t>
  </si>
  <si>
    <t>-0,7*2,0*6</t>
  </si>
  <si>
    <t>(3,5*2+4,0*2+1,9*2+2,45*2+1,5*2+2,0*2+0,9*2+1,5*2+3,0*2+1,9*2+2,3*2+2,0*2+5,48*2+3,32*2)*2,7</t>
  </si>
  <si>
    <t>-0,8*2,0*8</t>
  </si>
  <si>
    <t>-0,7*2,0*4</t>
  </si>
  <si>
    <t>(2,7+0,9*2)*0,3*2</t>
  </si>
  <si>
    <t>(4,06+3,6*2)*0,3</t>
  </si>
  <si>
    <t>(2,0+0,625*2)*0,3</t>
  </si>
  <si>
    <t>(1,3+0,625*2)*0,3*3</t>
  </si>
  <si>
    <t>(2,0+1,25*2)*0,3*7</t>
  </si>
  <si>
    <t>(1,0+1,25*2)*0,3</t>
  </si>
  <si>
    <t>(1,5+1,25*2)*0,3</t>
  </si>
  <si>
    <t>1389140268</t>
  </si>
  <si>
    <t>532*0,3" vyrovnání ploch před omítáním - předpoklad 30% plochy - bude upřesněno zjišťovacím protokolem</t>
  </si>
  <si>
    <t>1520875187</t>
  </si>
  <si>
    <t>532*0,2</t>
  </si>
  <si>
    <t>-1508146804</t>
  </si>
  <si>
    <t>970519777</t>
  </si>
  <si>
    <t>" omítka pod obklad dle v.č. D.1.1.11</t>
  </si>
  <si>
    <t>(1,7*2+0,9*2-0,7+2,9*2+2,2*2-0,7)*2,0</t>
  </si>
  <si>
    <t>(1,9*2+2,45*2+2,0*2+1,5*2+0,9*2+1,5*2-0,7*5)*2,0</t>
  </si>
  <si>
    <t>1805644993</t>
  </si>
  <si>
    <t>-62" omítka pod obklad</t>
  </si>
  <si>
    <t>151132998</t>
  </si>
  <si>
    <t>-1832555708</t>
  </si>
  <si>
    <t>1536059785</t>
  </si>
  <si>
    <t>"před výmalbou dle v.č D.1.1.11</t>
  </si>
  <si>
    <t>10+9+4,2+5,7+3,0+4,4+1,35+18,2+2,2+1,45+4,7+12,5+28,4+3,75</t>
  </si>
  <si>
    <t>-756628350</t>
  </si>
  <si>
    <t>-755206393</t>
  </si>
  <si>
    <t>387,348*0,6</t>
  </si>
  <si>
    <t>1736945126</t>
  </si>
  <si>
    <t>622142001</t>
  </si>
  <si>
    <t>Potažení vnějších stěn sklovláknitým pletivem vtlačeným do tenkovrstvé hmoty</t>
  </si>
  <si>
    <t>-2098871319</t>
  </si>
  <si>
    <t>15" stávající komín</t>
  </si>
  <si>
    <t>-985926572</t>
  </si>
  <si>
    <t>250,752*0,6</t>
  </si>
  <si>
    <t>2091784901</t>
  </si>
  <si>
    <t>150,451*1,1</t>
  </si>
  <si>
    <t>-776656131</t>
  </si>
  <si>
    <t>(2,7+0,9*2)*2</t>
  </si>
  <si>
    <t>(4,06+3,6*2)</t>
  </si>
  <si>
    <t>(2,0+0,625*2)</t>
  </si>
  <si>
    <t>(1,3+0,625*2)*3</t>
  </si>
  <si>
    <t>(2,0+1,25*2)*7</t>
  </si>
  <si>
    <t>(1,0+1,25*2)</t>
  </si>
  <si>
    <t>(1,5+1,25*2)</t>
  </si>
  <si>
    <t>-842342665</t>
  </si>
  <si>
    <t>70,16*0,4*1,1</t>
  </si>
  <si>
    <t>-843504886</t>
  </si>
  <si>
    <t>250,752*1,02*0,6" ztratné</t>
  </si>
  <si>
    <t>-555488697</t>
  </si>
  <si>
    <t>83,844*0,6</t>
  </si>
  <si>
    <t>-295128865</t>
  </si>
  <si>
    <t>2,0*0,625</t>
  </si>
  <si>
    <t>1,3*0,625*3</t>
  </si>
  <si>
    <t>2,0*1,25*7</t>
  </si>
  <si>
    <t>1,5*1,25</t>
  </si>
  <si>
    <t>24,313*2*1,15</t>
  </si>
  <si>
    <t>631311125</t>
  </si>
  <si>
    <t>Mazanina tl do 120 mm z betonu prostého bez zvýšených nároků na prostředí tř. C 20/25</t>
  </si>
  <si>
    <t>1301490482</t>
  </si>
  <si>
    <t>56,5*0,1" ze skladby podlahy v garáži</t>
  </si>
  <si>
    <t>631319022</t>
  </si>
  <si>
    <t>Příplatek k mazanině tl do 120 mm za přehlazení s poprášením cementem</t>
  </si>
  <si>
    <t>-711649966</t>
  </si>
  <si>
    <t>631319173</t>
  </si>
  <si>
    <t>Příplatek k mazanině tl do 120 mm za stržení povrchu spodní vrstvy před vložením výztuže</t>
  </si>
  <si>
    <t>-2095017503</t>
  </si>
  <si>
    <t>631319183</t>
  </si>
  <si>
    <t>Příplatek k mazanině tl do 120 mm za sklon do 35°</t>
  </si>
  <si>
    <t>-458884434</t>
  </si>
  <si>
    <t>631362021</t>
  </si>
  <si>
    <t>Výztuž mazanin svařovanými sítěmi Kari</t>
  </si>
  <si>
    <t>10810180</t>
  </si>
  <si>
    <t>56,5*4,5/1000</t>
  </si>
  <si>
    <t>641295894</t>
  </si>
  <si>
    <t>108,85" ze skladby podlahy v podkroví</t>
  </si>
  <si>
    <t>814819835</t>
  </si>
  <si>
    <t>-2039821206</t>
  </si>
  <si>
    <t>1866172094</t>
  </si>
  <si>
    <t>-1603041079</t>
  </si>
  <si>
    <t>-1492845685</t>
  </si>
  <si>
    <t>" podkroví</t>
  </si>
  <si>
    <t>3,2*2+3,92*4+7,55*2+1,7*2+2,2*2+2,9*2+2,2*4+0,9*2+1,7*2+1,2+4,7*2+4,08*2+5,5*2+3,32*2+2,3*2+2,0*2+3,0*2+1,9*4+3,5*2+4,0*2+1,5*4+0,9*2+2,0*2+2,45*2</t>
  </si>
  <si>
    <t>-267577115</t>
  </si>
  <si>
    <t>1074959669</t>
  </si>
  <si>
    <t xml:space="preserve">(246,85+56,5)*0,6" vyčištění po dokončení stavebních úprav </t>
  </si>
  <si>
    <t>-1375256098</t>
  </si>
  <si>
    <t>-82713299</t>
  </si>
  <si>
    <t xml:space="preserve"> " ze skladby garáže a přilehlých ploch</t>
  </si>
  <si>
    <t>50,5+4,7+2,25*4,1</t>
  </si>
  <si>
    <t>1642276684</t>
  </si>
  <si>
    <t>64,425*0,4/1000</t>
  </si>
  <si>
    <t>366436844</t>
  </si>
  <si>
    <t xml:space="preserve"> " ze skladby garáže</t>
  </si>
  <si>
    <t>687796066</t>
  </si>
  <si>
    <t>64,425*1,25</t>
  </si>
  <si>
    <t>40898458</t>
  </si>
  <si>
    <t>713111111</t>
  </si>
  <si>
    <t>Montáž izolace tepelné vrchem stropů volně kladenými rohožemi, pásy, dílci, deskami</t>
  </si>
  <si>
    <t>-2069393864</t>
  </si>
  <si>
    <t>108,85*3 " ze skladby podhledu podkroví - kladeno ve 3 vrstvách</t>
  </si>
  <si>
    <t>63150849</t>
  </si>
  <si>
    <t>pás tepelný pro všechny druhy nezatížených izolací  tl 100mm</t>
  </si>
  <si>
    <t>1381048929</t>
  </si>
  <si>
    <t>326,55*1,1</t>
  </si>
  <si>
    <t>-1196278138</t>
  </si>
  <si>
    <t>" ze skladby podlahy podkroví</t>
  </si>
  <si>
    <t>108,85</t>
  </si>
  <si>
    <t>28375908</t>
  </si>
  <si>
    <t>deska EPS 150 pro trvalé zatížení v tlaku tl 40mm</t>
  </si>
  <si>
    <t>599747229</t>
  </si>
  <si>
    <t>108,85*1,1</t>
  </si>
  <si>
    <t>1276610513</t>
  </si>
  <si>
    <t>-351739240</t>
  </si>
  <si>
    <t>2,782*0,6</t>
  </si>
  <si>
    <t>-99238428</t>
  </si>
  <si>
    <t xml:space="preserve">8,14*13,34*2*0,6 " ze skladby střechy sedlové </t>
  </si>
  <si>
    <t>-977844350</t>
  </si>
  <si>
    <t>8,14*15*2*0,6</t>
  </si>
  <si>
    <t>73261546</t>
  </si>
  <si>
    <t>-1132813118</t>
  </si>
  <si>
    <t>0,6</t>
  </si>
  <si>
    <t>-1433070371</t>
  </si>
  <si>
    <t>762511267</t>
  </si>
  <si>
    <t>Podlahové kce podkladové z desek OSB tl 25 mm nebroušených na pero a drážku šroubovaných</t>
  </si>
  <si>
    <t>-837633724</t>
  </si>
  <si>
    <t>108,85 " ze skladby podhledu podkroví na kótě +6,805</t>
  </si>
  <si>
    <t>762595001</t>
  </si>
  <si>
    <t>Spojovací prostředky pro položení dřevěných podlah a zakrytí kanálů</t>
  </si>
  <si>
    <t>727740902</t>
  </si>
  <si>
    <t>2083198536</t>
  </si>
  <si>
    <t>41,111*0,6</t>
  </si>
  <si>
    <t>-1924585804</t>
  </si>
  <si>
    <t>-1994829247</t>
  </si>
  <si>
    <t>24,667*1,15</t>
  </si>
  <si>
    <t>-1476152725</t>
  </si>
  <si>
    <t>24,667*0,021</t>
  </si>
  <si>
    <t>283093279</t>
  </si>
  <si>
    <t>-12196685</t>
  </si>
  <si>
    <t>763131751</t>
  </si>
  <si>
    <t>Montáž parotěsné zábrany do SDK podhledu</t>
  </si>
  <si>
    <t>-1496851278</t>
  </si>
  <si>
    <t xml:space="preserve">108,85 " ze skladby podhledu podkroví </t>
  </si>
  <si>
    <t>28329210</t>
  </si>
  <si>
    <t>folie podstřešní parotěsná PE role 1,5 x 50 m</t>
  </si>
  <si>
    <t>1040857172</t>
  </si>
  <si>
    <t>108,85*1,15</t>
  </si>
  <si>
    <t>763161741</t>
  </si>
  <si>
    <t>SDK podkroví deska 1xH2DF 12,5 bez TI dvouvrstvá spodní kce profil CD+UD REI 30</t>
  </si>
  <si>
    <t>1856100923</t>
  </si>
  <si>
    <t>1617197965</t>
  </si>
  <si>
    <t>1239466597</t>
  </si>
  <si>
    <t>13,34*2*0,6</t>
  </si>
  <si>
    <t>2091528861</t>
  </si>
  <si>
    <t>2*2*0,6 " výlezy ke komínu a lemování komínu</t>
  </si>
  <si>
    <t>354644219</t>
  </si>
  <si>
    <t>769582611</t>
  </si>
  <si>
    <t>(6+3)*0,6</t>
  </si>
  <si>
    <t>742842275</t>
  </si>
  <si>
    <t>-1742144440</t>
  </si>
  <si>
    <t>8,14*13,34*2*0,6 " ze skladby střechy sedlové A</t>
  </si>
  <si>
    <t>1995442928</t>
  </si>
  <si>
    <t>-1776382587</t>
  </si>
  <si>
    <t>13,34*0,6</t>
  </si>
  <si>
    <t>-1306205812</t>
  </si>
  <si>
    <t>-1493760766</t>
  </si>
  <si>
    <t>130,305*1,15</t>
  </si>
  <si>
    <t>986215713</t>
  </si>
  <si>
    <t>765.1</t>
  </si>
  <si>
    <t>Střecha plochá</t>
  </si>
  <si>
    <t>765999-R01</t>
  </si>
  <si>
    <t>Provedení skladby ploché střechy nad garáží a skladem - kompletní provedení vč, přesunu hmot a jednotlivých vrstev skladby střechy a souvisejícího oplechování</t>
  </si>
  <si>
    <t>-2143300518</t>
  </si>
  <si>
    <t>Poznámka k položce:_x000D_
SKLADBA STŘECHY DLE V.Č. D.1.11.6:_x000D_
_x000D_
PVC STŘEŠNÍ FOLIE tl. 1,5 mm_x000D_
GEOTEXTÍLIE_x000D_
TEPELNÁ IZOLACE EPS tl. 240 mm_x000D_
EPS SPÁDOVÉ KLÍNY tl. 20 - 100 mm_x000D_
_x000D_
SKLADBA VČ. SYSTÉMOVÝCH LIŠT A DOPLŇKŮ vč. VPUSTÍ</t>
  </si>
  <si>
    <t>" střecha nad skladem a tech. místností</t>
  </si>
  <si>
    <t>4,78*3,84</t>
  </si>
  <si>
    <t>(3,4*2+4,34*2)*0,5</t>
  </si>
  <si>
    <t>" střecha nad garáží</t>
  </si>
  <si>
    <t>6,33*10,75</t>
  </si>
  <si>
    <t>(9,87*2+5,89*2)*0,5</t>
  </si>
  <si>
    <t>766231113</t>
  </si>
  <si>
    <t>Montáž sklápěcích půdních schodů</t>
  </si>
  <si>
    <t>1398887835</t>
  </si>
  <si>
    <t>1 " dle v.č. D.1.1.04+06</t>
  </si>
  <si>
    <t>55347587</t>
  </si>
  <si>
    <t>schody skládací protipož.,mech., pro výšku max. 280 cm, 11 schodnic 110x70 cm</t>
  </si>
  <si>
    <t>-780275097</t>
  </si>
  <si>
    <t>Poznámka k položce:_x000D_
BUDE UPŘESNĚNO DLE VÝBĚRU INVESTORA</t>
  </si>
  <si>
    <t>998766102</t>
  </si>
  <si>
    <t>Přesun hmot tonážní pro konstrukce truhlářské v objektech v do 12 m</t>
  </si>
  <si>
    <t>1364318580</t>
  </si>
  <si>
    <t>-784008724</t>
  </si>
  <si>
    <t>766-GV</t>
  </si>
  <si>
    <t>Dodávka a montáž garážových vrat - kompletní provedení vč. přesunu hmot a stavebních přípomocí</t>
  </si>
  <si>
    <t>-469806134</t>
  </si>
  <si>
    <t>-37731192</t>
  </si>
  <si>
    <t>1085870830</t>
  </si>
  <si>
    <t>766-SV</t>
  </si>
  <si>
    <t>Dodávka a montáž střešního výlezu - kompletní provedení vč. přesunu hmot a stavebních přípomocí</t>
  </si>
  <si>
    <t>-1786054606</t>
  </si>
  <si>
    <t>-308639273</t>
  </si>
  <si>
    <t>767111110.5</t>
  </si>
  <si>
    <t>Dodávka a montáž nerezového zábradlí - cena bude upřesněna dle výběru investora - kompletní provedení vč. přesunu hmot a stavebních přípomocí</t>
  </si>
  <si>
    <t>-1857744105</t>
  </si>
  <si>
    <t>1 " dle popisu tabulky výrobků pozice Z15</t>
  </si>
  <si>
    <t>-1121112022</t>
  </si>
  <si>
    <t xml:space="preserve">"dle výpisu tabulky místností v podkroví </t>
  </si>
  <si>
    <t>10,0+3,0+4,4+1,35+1,45+4,7</t>
  </si>
  <si>
    <t>-240066377</t>
  </si>
  <si>
    <t>"dle výpisu tabulky místností v podkroví</t>
  </si>
  <si>
    <t>9,0+4,2+5,7+18,2+2,2+12,5+28,4+3,75</t>
  </si>
  <si>
    <t>77100004R</t>
  </si>
  <si>
    <t>Nátěry podlah - povrchová úprava betonové podlahy vč. soklu - v  graráží - cena bude upřesněna dle výběru investora - kompletní provedení vč. přesunu hmot</t>
  </si>
  <si>
    <t>-1420512422</t>
  </si>
  <si>
    <t>Poznámka k položce:_x000D_
Kompletní provedení - dodávka, montáž, přesun hmot</t>
  </si>
  <si>
    <t>56,5</t>
  </si>
  <si>
    <t>2080020560</t>
  </si>
  <si>
    <t>410633444</t>
  </si>
  <si>
    <t>62*1,15</t>
  </si>
  <si>
    <t>-797565400</t>
  </si>
  <si>
    <t>1466875653</t>
  </si>
  <si>
    <t>1613684371</t>
  </si>
  <si>
    <t>-1238322073</t>
  </si>
  <si>
    <t xml:space="preserve">41,111*0,6 " nátěr podbití střechy </t>
  </si>
  <si>
    <t>-214943158</t>
  </si>
  <si>
    <t>1901410533</t>
  </si>
  <si>
    <t>-2091313580</t>
  </si>
  <si>
    <t>1816681261</t>
  </si>
  <si>
    <t>1184,462*0,6</t>
  </si>
  <si>
    <t>-1484741096</t>
  </si>
  <si>
    <t>-1758653287</t>
  </si>
  <si>
    <t>1335437330</t>
  </si>
  <si>
    <t>29,445*0,6</t>
  </si>
  <si>
    <t>03.1 - Zpevněné plochy</t>
  </si>
  <si>
    <t>(132,8+84,8)*0,6</t>
  </si>
  <si>
    <t>04.1 - ZTI</t>
  </si>
  <si>
    <t>ZTI2</t>
  </si>
  <si>
    <t>-1315134205</t>
  </si>
  <si>
    <t>05.1 - Elektro</t>
  </si>
  <si>
    <t>-537909698</t>
  </si>
  <si>
    <t xml:space="preserve">Provedení ZTI+UT - viz samostatný výkaz </t>
  </si>
  <si>
    <t xml:space="preserve">Provedení ZTI + UT - viz samostatný výkaz </t>
  </si>
  <si>
    <t>Kalkan s.r.o., Textilní 1091, 506 01 Jičín</t>
  </si>
  <si>
    <t>CZ03880966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</si>
</sst>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3" xfId="0" applyFont="1" applyBorder="1" applyAlignment="1">
      <alignment vertical="center"/>
    </xf>
    <xf numFmtId="0" fontId="36" fillId="0" borderId="14" xfId="0" applyFont="1" applyBorder="1" applyAlignment="1">
      <alignment horizontal="left" vertical="center"/>
    </xf>
    <xf numFmtId="0" fontId="36" fillId="0" borderId="0" xfId="0" applyFont="1" applyBorder="1" applyAlignment="1">
      <alignment horizontal="center" vertical="center"/>
    </xf>
    <xf numFmtId="0" fontId="22" fillId="0" borderId="19" xfId="0" applyFont="1" applyBorder="1" applyAlignment="1">
      <alignment horizontal="left" vertical="center"/>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8" fillId="5" borderId="0" xfId="0" applyFont="1" applyFill="1" applyAlignment="1"/>
    <xf numFmtId="0" fontId="0" fillId="0" borderId="0" xfId="0"/>
    <xf numFmtId="14" fontId="2" fillId="0" borderId="0" xfId="0" applyNumberFormat="1" applyFont="1" applyAlignment="1">
      <alignment horizontal="left" vertical="center"/>
    </xf>
    <xf numFmtId="0" fontId="2" fillId="0" borderId="0" xfId="0" applyFont="1" applyAlignment="1">
      <alignment horizontal="center" vertical="center"/>
    </xf>
    <xf numFmtId="4" fontId="7" fillId="0" borderId="0" xfId="0" applyNumberFormat="1" applyFont="1" applyAlignment="1">
      <alignment vertical="center"/>
    </xf>
    <xf numFmtId="0" fontId="7" fillId="0" borderId="0" xfId="0" applyFont="1" applyAlignment="1">
      <alignment vertical="center"/>
    </xf>
    <xf numFmtId="4" fontId="23" fillId="0" borderId="0" xfId="0" applyNumberFormat="1"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14" fillId="2" borderId="0" xfId="0" applyFont="1" applyFill="1" applyAlignment="1">
      <alignment horizontal="center" vertical="center"/>
    </xf>
    <xf numFmtId="0" fontId="0" fillId="0" borderId="0" xfId="0"/>
    <xf numFmtId="4" fontId="26" fillId="0" borderId="0" xfId="0" applyNumberFormat="1" applyFont="1" applyAlignment="1">
      <alignment horizontal="right" vertical="center"/>
    </xf>
    <xf numFmtId="0" fontId="26" fillId="0" borderId="0" xfId="0" applyFont="1" applyAlignment="1">
      <alignment vertical="center"/>
    </xf>
    <xf numFmtId="0" fontId="21" fillId="4" borderId="7" xfId="0" applyFont="1" applyFill="1" applyBorder="1" applyAlignment="1">
      <alignment horizontal="right" vertical="center"/>
    </xf>
    <xf numFmtId="0" fontId="21" fillId="4"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29" fillId="0" borderId="0" xfId="0" applyFont="1" applyAlignment="1">
      <alignment horizontal="left" vertical="center" wrapText="1"/>
    </xf>
    <xf numFmtId="4" fontId="23" fillId="0" borderId="0" xfId="0" applyNumberFormat="1" applyFont="1" applyAlignment="1">
      <alignment horizontal="righ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4" fontId="26" fillId="0" borderId="0" xfId="0" applyNumberFormat="1" applyFont="1" applyAlignment="1">
      <alignmen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1" fillId="4" borderId="6" xfId="0" applyFont="1" applyFill="1" applyBorder="1" applyAlignment="1">
      <alignment horizontal="center" vertical="center"/>
    </xf>
    <xf numFmtId="0" fontId="25"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9"/>
  <sheetViews>
    <sheetView showGridLines="0" workbookViewId="0">
      <selection activeCell="K6" sqref="K6:AO6"/>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21" t="s">
        <v>5</v>
      </c>
      <c r="AS2" s="222"/>
      <c r="AT2" s="222"/>
      <c r="AU2" s="222"/>
      <c r="AV2" s="222"/>
      <c r="AW2" s="222"/>
      <c r="AX2" s="222"/>
      <c r="AY2" s="222"/>
      <c r="AZ2" s="222"/>
      <c r="BA2" s="222"/>
      <c r="BB2" s="222"/>
      <c r="BC2" s="222"/>
      <c r="BD2" s="222"/>
      <c r="BE2" s="22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S4" s="18" t="s">
        <v>11</v>
      </c>
    </row>
    <row r="5" spans="1:74" s="1" customFormat="1" ht="12" customHeight="1">
      <c r="B5" s="21"/>
      <c r="D5" s="24" t="s">
        <v>12</v>
      </c>
      <c r="K5" s="213">
        <v>16012019</v>
      </c>
      <c r="L5" s="213"/>
      <c r="M5" s="213"/>
      <c r="N5" s="213"/>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R5" s="21"/>
      <c r="BS5" s="18" t="s">
        <v>6</v>
      </c>
    </row>
    <row r="6" spans="1:74" s="1" customFormat="1" ht="36.950000000000003" customHeight="1">
      <c r="B6" s="21"/>
      <c r="D6" s="26" t="s">
        <v>13</v>
      </c>
      <c r="K6" s="239" t="s">
        <v>14</v>
      </c>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R6" s="21"/>
      <c r="BS6" s="18" t="s">
        <v>6</v>
      </c>
    </row>
    <row r="7" spans="1:74" s="1" customFormat="1" ht="12" customHeight="1">
      <c r="B7" s="21"/>
      <c r="D7" s="27" t="s">
        <v>15</v>
      </c>
      <c r="K7" s="25" t="s">
        <v>1</v>
      </c>
      <c r="AK7" s="27" t="s">
        <v>16</v>
      </c>
      <c r="AN7" s="25" t="s">
        <v>1</v>
      </c>
      <c r="AR7" s="21"/>
      <c r="BS7" s="18" t="s">
        <v>6</v>
      </c>
    </row>
    <row r="8" spans="1:74" s="1" customFormat="1" ht="12" customHeight="1">
      <c r="B8" s="21"/>
      <c r="D8" s="27" t="s">
        <v>17</v>
      </c>
      <c r="K8" s="25" t="s">
        <v>18</v>
      </c>
      <c r="AK8" s="27" t="s">
        <v>19</v>
      </c>
      <c r="AN8" s="212">
        <v>43906</v>
      </c>
      <c r="AR8" s="21"/>
      <c r="BS8" s="18" t="s">
        <v>6</v>
      </c>
    </row>
    <row r="9" spans="1:74" s="1" customFormat="1" ht="14.45" customHeight="1">
      <c r="B9" s="21"/>
      <c r="AR9" s="21"/>
      <c r="BS9" s="18" t="s">
        <v>6</v>
      </c>
    </row>
    <row r="10" spans="1:74" s="1" customFormat="1" ht="12" customHeight="1">
      <c r="B10" s="21"/>
      <c r="D10" s="27" t="s">
        <v>20</v>
      </c>
      <c r="AK10" s="27" t="s">
        <v>21</v>
      </c>
      <c r="AN10" s="25" t="s">
        <v>1</v>
      </c>
      <c r="AR10" s="21"/>
      <c r="BS10" s="18" t="s">
        <v>6</v>
      </c>
    </row>
    <row r="11" spans="1:74" s="1" customFormat="1" ht="18.399999999999999" customHeight="1">
      <c r="B11" s="21"/>
      <c r="E11" s="25" t="s">
        <v>22</v>
      </c>
      <c r="AK11" s="27" t="s">
        <v>23</v>
      </c>
      <c r="AN11" s="25" t="s">
        <v>1</v>
      </c>
      <c r="AR11" s="21"/>
      <c r="BS11" s="18" t="s">
        <v>6</v>
      </c>
    </row>
    <row r="12" spans="1:74" s="1" customFormat="1" ht="6.95" customHeight="1">
      <c r="B12" s="21"/>
      <c r="AR12" s="21"/>
      <c r="BS12" s="18" t="s">
        <v>6</v>
      </c>
    </row>
    <row r="13" spans="1:74" s="1" customFormat="1" ht="12" customHeight="1">
      <c r="B13" s="21"/>
      <c r="D13" s="27" t="s">
        <v>24</v>
      </c>
      <c r="AK13" s="27" t="s">
        <v>21</v>
      </c>
      <c r="AN13" s="25">
        <v>3880966</v>
      </c>
      <c r="AR13" s="21"/>
      <c r="BS13" s="18" t="s">
        <v>6</v>
      </c>
    </row>
    <row r="14" spans="1:74" ht="12.75">
      <c r="B14" s="21"/>
      <c r="E14" s="25" t="s">
        <v>1868</v>
      </c>
      <c r="AK14" s="27" t="s">
        <v>23</v>
      </c>
      <c r="AN14" s="25" t="s">
        <v>1869</v>
      </c>
      <c r="AR14" s="21"/>
      <c r="BS14" s="18" t="s">
        <v>6</v>
      </c>
    </row>
    <row r="15" spans="1:74" s="1" customFormat="1" ht="6.95" customHeight="1">
      <c r="B15" s="21"/>
      <c r="AR15" s="21"/>
      <c r="BS15" s="18" t="s">
        <v>3</v>
      </c>
    </row>
    <row r="16" spans="1:74" s="1" customFormat="1" ht="12" customHeight="1">
      <c r="B16" s="21"/>
      <c r="D16" s="27" t="s">
        <v>26</v>
      </c>
      <c r="AK16" s="27" t="s">
        <v>21</v>
      </c>
      <c r="AN16" s="25" t="s">
        <v>1</v>
      </c>
      <c r="AR16" s="21"/>
      <c r="BS16" s="18" t="s">
        <v>3</v>
      </c>
    </row>
    <row r="17" spans="1:71" s="1" customFormat="1" ht="18.399999999999999" customHeight="1">
      <c r="B17" s="21"/>
      <c r="E17" s="25" t="s">
        <v>25</v>
      </c>
      <c r="AK17" s="27" t="s">
        <v>23</v>
      </c>
      <c r="AN17" s="25" t="s">
        <v>1</v>
      </c>
      <c r="AR17" s="21"/>
      <c r="BS17" s="18" t="s">
        <v>27</v>
      </c>
    </row>
    <row r="18" spans="1:71" s="1" customFormat="1" ht="6.95" customHeight="1">
      <c r="B18" s="21"/>
      <c r="AR18" s="21"/>
      <c r="BS18" s="18" t="s">
        <v>6</v>
      </c>
    </row>
    <row r="19" spans="1:71" s="1" customFormat="1" ht="12" customHeight="1">
      <c r="B19" s="21"/>
      <c r="D19" s="27" t="s">
        <v>28</v>
      </c>
      <c r="AK19" s="27" t="s">
        <v>21</v>
      </c>
      <c r="AN19" s="25" t="s">
        <v>1</v>
      </c>
      <c r="AR19" s="21"/>
      <c r="BS19" s="18" t="s">
        <v>6</v>
      </c>
    </row>
    <row r="20" spans="1:71" s="1" customFormat="1" ht="18.399999999999999" customHeight="1">
      <c r="B20" s="21"/>
      <c r="E20" s="25" t="s">
        <v>25</v>
      </c>
      <c r="AK20" s="27" t="s">
        <v>23</v>
      </c>
      <c r="AN20" s="25" t="s">
        <v>1</v>
      </c>
      <c r="AR20" s="21"/>
      <c r="BS20" s="18" t="s">
        <v>27</v>
      </c>
    </row>
    <row r="21" spans="1:71" s="1" customFormat="1" ht="6.95" customHeight="1">
      <c r="B21" s="21"/>
      <c r="AR21" s="21"/>
    </row>
    <row r="22" spans="1:71" s="1" customFormat="1" ht="12" customHeight="1">
      <c r="B22" s="21"/>
      <c r="D22" s="27" t="s">
        <v>29</v>
      </c>
      <c r="AR22" s="21"/>
    </row>
    <row r="23" spans="1:71" s="1" customFormat="1" ht="131.25" customHeight="1">
      <c r="B23" s="21"/>
      <c r="E23" s="240" t="s">
        <v>30</v>
      </c>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0"/>
      <c r="AN23" s="240"/>
      <c r="AR23" s="21"/>
    </row>
    <row r="24" spans="1:71" s="1" customFormat="1" ht="6.95" customHeight="1">
      <c r="B24" s="21"/>
      <c r="AR24" s="21"/>
    </row>
    <row r="25" spans="1:71" s="1" customFormat="1" ht="6.95" customHeight="1">
      <c r="B25" s="2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1"/>
    </row>
    <row r="26" spans="1:71" s="2" customFormat="1" ht="25.9" customHeight="1">
      <c r="A26" s="30"/>
      <c r="B26" s="31"/>
      <c r="C26" s="30"/>
      <c r="D26" s="32" t="s">
        <v>31</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41">
        <f>ROUND(AG94,2)</f>
        <v>7992377.3899999997</v>
      </c>
      <c r="AL26" s="242"/>
      <c r="AM26" s="242"/>
      <c r="AN26" s="242"/>
      <c r="AO26" s="242"/>
      <c r="AP26" s="30"/>
      <c r="AQ26" s="30"/>
      <c r="AR26" s="31"/>
      <c r="BE26" s="30"/>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2.75">
      <c r="A28" s="30"/>
      <c r="B28" s="31"/>
      <c r="C28" s="30"/>
      <c r="D28" s="30"/>
      <c r="E28" s="30"/>
      <c r="F28" s="30"/>
      <c r="G28" s="30"/>
      <c r="H28" s="30"/>
      <c r="I28" s="30"/>
      <c r="J28" s="30"/>
      <c r="K28" s="30"/>
      <c r="L28" s="243" t="s">
        <v>32</v>
      </c>
      <c r="M28" s="243"/>
      <c r="N28" s="243"/>
      <c r="O28" s="243"/>
      <c r="P28" s="243"/>
      <c r="Q28" s="30"/>
      <c r="R28" s="30"/>
      <c r="S28" s="30"/>
      <c r="T28" s="30"/>
      <c r="U28" s="30"/>
      <c r="V28" s="30"/>
      <c r="W28" s="243" t="s">
        <v>33</v>
      </c>
      <c r="X28" s="243"/>
      <c r="Y28" s="243"/>
      <c r="Z28" s="243"/>
      <c r="AA28" s="243"/>
      <c r="AB28" s="243"/>
      <c r="AC28" s="243"/>
      <c r="AD28" s="243"/>
      <c r="AE28" s="243"/>
      <c r="AF28" s="30"/>
      <c r="AG28" s="30"/>
      <c r="AH28" s="30"/>
      <c r="AI28" s="30"/>
      <c r="AJ28" s="30"/>
      <c r="AK28" s="243" t="s">
        <v>34</v>
      </c>
      <c r="AL28" s="243"/>
      <c r="AM28" s="243"/>
      <c r="AN28" s="243"/>
      <c r="AO28" s="243"/>
      <c r="AP28" s="30"/>
      <c r="AQ28" s="30"/>
      <c r="AR28" s="31"/>
      <c r="BE28" s="30"/>
    </row>
    <row r="29" spans="1:71" s="3" customFormat="1" ht="14.45" customHeight="1">
      <c r="B29" s="35"/>
      <c r="D29" s="27" t="s">
        <v>35</v>
      </c>
      <c r="F29" s="27" t="s">
        <v>36</v>
      </c>
      <c r="L29" s="230">
        <v>0.21</v>
      </c>
      <c r="M29" s="231"/>
      <c r="N29" s="231"/>
      <c r="O29" s="231"/>
      <c r="P29" s="231"/>
      <c r="W29" s="232">
        <f>ROUND(AZ94, 2)</f>
        <v>7992377.3899999997</v>
      </c>
      <c r="X29" s="231"/>
      <c r="Y29" s="231"/>
      <c r="Z29" s="231"/>
      <c r="AA29" s="231"/>
      <c r="AB29" s="231"/>
      <c r="AC29" s="231"/>
      <c r="AD29" s="231"/>
      <c r="AE29" s="231"/>
      <c r="AK29" s="232">
        <f>ROUND(AV94, 2)</f>
        <v>1678399.25</v>
      </c>
      <c r="AL29" s="231"/>
      <c r="AM29" s="231"/>
      <c r="AN29" s="231"/>
      <c r="AO29" s="231"/>
      <c r="AR29" s="35"/>
    </row>
    <row r="30" spans="1:71" s="3" customFormat="1" ht="14.45" customHeight="1">
      <c r="B30" s="35"/>
      <c r="F30" s="27" t="s">
        <v>37</v>
      </c>
      <c r="L30" s="230">
        <v>0.15</v>
      </c>
      <c r="M30" s="231"/>
      <c r="N30" s="231"/>
      <c r="O30" s="231"/>
      <c r="P30" s="231"/>
      <c r="W30" s="232">
        <f>ROUND(BA94, 2)</f>
        <v>0</v>
      </c>
      <c r="X30" s="231"/>
      <c r="Y30" s="231"/>
      <c r="Z30" s="231"/>
      <c r="AA30" s="231"/>
      <c r="AB30" s="231"/>
      <c r="AC30" s="231"/>
      <c r="AD30" s="231"/>
      <c r="AE30" s="231"/>
      <c r="AK30" s="232">
        <f>ROUND(AW94, 2)</f>
        <v>0</v>
      </c>
      <c r="AL30" s="231"/>
      <c r="AM30" s="231"/>
      <c r="AN30" s="231"/>
      <c r="AO30" s="231"/>
      <c r="AR30" s="35"/>
    </row>
    <row r="31" spans="1:71" s="3" customFormat="1" ht="14.45" hidden="1" customHeight="1">
      <c r="B31" s="35"/>
      <c r="F31" s="27" t="s">
        <v>38</v>
      </c>
      <c r="L31" s="230">
        <v>0.21</v>
      </c>
      <c r="M31" s="231"/>
      <c r="N31" s="231"/>
      <c r="O31" s="231"/>
      <c r="P31" s="231"/>
      <c r="W31" s="232">
        <f>ROUND(BB94, 2)</f>
        <v>0</v>
      </c>
      <c r="X31" s="231"/>
      <c r="Y31" s="231"/>
      <c r="Z31" s="231"/>
      <c r="AA31" s="231"/>
      <c r="AB31" s="231"/>
      <c r="AC31" s="231"/>
      <c r="AD31" s="231"/>
      <c r="AE31" s="231"/>
      <c r="AK31" s="232">
        <v>0</v>
      </c>
      <c r="AL31" s="231"/>
      <c r="AM31" s="231"/>
      <c r="AN31" s="231"/>
      <c r="AO31" s="231"/>
      <c r="AR31" s="35"/>
    </row>
    <row r="32" spans="1:71" s="3" customFormat="1" ht="14.45" hidden="1" customHeight="1">
      <c r="B32" s="35"/>
      <c r="F32" s="27" t="s">
        <v>39</v>
      </c>
      <c r="L32" s="230">
        <v>0.15</v>
      </c>
      <c r="M32" s="231"/>
      <c r="N32" s="231"/>
      <c r="O32" s="231"/>
      <c r="P32" s="231"/>
      <c r="W32" s="232">
        <f>ROUND(BC94, 2)</f>
        <v>0</v>
      </c>
      <c r="X32" s="231"/>
      <c r="Y32" s="231"/>
      <c r="Z32" s="231"/>
      <c r="AA32" s="231"/>
      <c r="AB32" s="231"/>
      <c r="AC32" s="231"/>
      <c r="AD32" s="231"/>
      <c r="AE32" s="231"/>
      <c r="AK32" s="232">
        <v>0</v>
      </c>
      <c r="AL32" s="231"/>
      <c r="AM32" s="231"/>
      <c r="AN32" s="231"/>
      <c r="AO32" s="231"/>
      <c r="AR32" s="35"/>
    </row>
    <row r="33" spans="1:57" s="3" customFormat="1" ht="14.45" hidden="1" customHeight="1">
      <c r="B33" s="35"/>
      <c r="F33" s="27" t="s">
        <v>40</v>
      </c>
      <c r="L33" s="230">
        <v>0</v>
      </c>
      <c r="M33" s="231"/>
      <c r="N33" s="231"/>
      <c r="O33" s="231"/>
      <c r="P33" s="231"/>
      <c r="W33" s="232">
        <f>ROUND(BD94, 2)</f>
        <v>0</v>
      </c>
      <c r="X33" s="231"/>
      <c r="Y33" s="231"/>
      <c r="Z33" s="231"/>
      <c r="AA33" s="231"/>
      <c r="AB33" s="231"/>
      <c r="AC33" s="231"/>
      <c r="AD33" s="231"/>
      <c r="AE33" s="231"/>
      <c r="AK33" s="232">
        <v>0</v>
      </c>
      <c r="AL33" s="231"/>
      <c r="AM33" s="231"/>
      <c r="AN33" s="231"/>
      <c r="AO33" s="231"/>
      <c r="AR33" s="3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c r="A35" s="30"/>
      <c r="B35" s="31"/>
      <c r="C35" s="36"/>
      <c r="D35" s="37" t="s">
        <v>41</v>
      </c>
      <c r="E35" s="38"/>
      <c r="F35" s="38"/>
      <c r="G35" s="38"/>
      <c r="H35" s="38"/>
      <c r="I35" s="38"/>
      <c r="J35" s="38"/>
      <c r="K35" s="38"/>
      <c r="L35" s="38"/>
      <c r="M35" s="38"/>
      <c r="N35" s="38"/>
      <c r="O35" s="38"/>
      <c r="P35" s="38"/>
      <c r="Q35" s="38"/>
      <c r="R35" s="38"/>
      <c r="S35" s="38"/>
      <c r="T35" s="39" t="s">
        <v>42</v>
      </c>
      <c r="U35" s="38"/>
      <c r="V35" s="38"/>
      <c r="W35" s="38"/>
      <c r="X35" s="236" t="s">
        <v>43</v>
      </c>
      <c r="Y35" s="234"/>
      <c r="Z35" s="234"/>
      <c r="AA35" s="234"/>
      <c r="AB35" s="234"/>
      <c r="AC35" s="38"/>
      <c r="AD35" s="38"/>
      <c r="AE35" s="38"/>
      <c r="AF35" s="38"/>
      <c r="AG35" s="38"/>
      <c r="AH35" s="38"/>
      <c r="AI35" s="38"/>
      <c r="AJ35" s="38"/>
      <c r="AK35" s="233">
        <f>SUM(AK26:AK33)</f>
        <v>9670776.6400000006</v>
      </c>
      <c r="AL35" s="234"/>
      <c r="AM35" s="234"/>
      <c r="AN35" s="234"/>
      <c r="AO35" s="235"/>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5"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0"/>
      <c r="D49" s="41" t="s">
        <v>44</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45</v>
      </c>
      <c r="AI49" s="42"/>
      <c r="AJ49" s="42"/>
      <c r="AK49" s="42"/>
      <c r="AL49" s="42"/>
      <c r="AM49" s="42"/>
      <c r="AN49" s="42"/>
      <c r="AO49" s="42"/>
      <c r="AR49" s="40"/>
    </row>
    <row r="50" spans="1:57">
      <c r="B50" s="21"/>
      <c r="AR50" s="21"/>
    </row>
    <row r="51" spans="1:57">
      <c r="B51" s="21"/>
      <c r="AR51" s="21"/>
    </row>
    <row r="52" spans="1:57">
      <c r="B52" s="21"/>
      <c r="AR52" s="21"/>
    </row>
    <row r="53" spans="1:57">
      <c r="B53" s="21"/>
      <c r="AR53" s="21"/>
    </row>
    <row r="54" spans="1:57">
      <c r="B54" s="21"/>
      <c r="AR54" s="21"/>
    </row>
    <row r="55" spans="1:57">
      <c r="B55" s="21"/>
      <c r="AR55" s="21"/>
    </row>
    <row r="56" spans="1:57">
      <c r="B56" s="21"/>
      <c r="AR56" s="21"/>
    </row>
    <row r="57" spans="1:57">
      <c r="B57" s="21"/>
      <c r="AR57" s="21"/>
    </row>
    <row r="58" spans="1:57">
      <c r="B58" s="21"/>
      <c r="AR58" s="21"/>
    </row>
    <row r="59" spans="1:57">
      <c r="B59" s="21"/>
      <c r="AR59" s="21"/>
    </row>
    <row r="60" spans="1:57" s="2" customFormat="1" ht="12.75">
      <c r="A60" s="30"/>
      <c r="B60" s="31"/>
      <c r="C60" s="30"/>
      <c r="D60" s="43" t="s">
        <v>46</v>
      </c>
      <c r="E60" s="33"/>
      <c r="F60" s="33"/>
      <c r="G60" s="33"/>
      <c r="H60" s="33"/>
      <c r="I60" s="33"/>
      <c r="J60" s="33"/>
      <c r="K60" s="33"/>
      <c r="L60" s="33"/>
      <c r="M60" s="33"/>
      <c r="N60" s="33"/>
      <c r="O60" s="33"/>
      <c r="P60" s="33"/>
      <c r="Q60" s="33"/>
      <c r="R60" s="33"/>
      <c r="S60" s="33"/>
      <c r="T60" s="33"/>
      <c r="U60" s="33"/>
      <c r="V60" s="43" t="s">
        <v>47</v>
      </c>
      <c r="W60" s="33"/>
      <c r="X60" s="33"/>
      <c r="Y60" s="33"/>
      <c r="Z60" s="33"/>
      <c r="AA60" s="33"/>
      <c r="AB60" s="33"/>
      <c r="AC60" s="33"/>
      <c r="AD60" s="33"/>
      <c r="AE60" s="33"/>
      <c r="AF60" s="33"/>
      <c r="AG60" s="33"/>
      <c r="AH60" s="43" t="s">
        <v>46</v>
      </c>
      <c r="AI60" s="33"/>
      <c r="AJ60" s="33"/>
      <c r="AK60" s="33"/>
      <c r="AL60" s="33"/>
      <c r="AM60" s="43" t="s">
        <v>47</v>
      </c>
      <c r="AN60" s="33"/>
      <c r="AO60" s="33"/>
      <c r="AP60" s="30"/>
      <c r="AQ60" s="30"/>
      <c r="AR60" s="31"/>
      <c r="BE60" s="30"/>
    </row>
    <row r="61" spans="1:57">
      <c r="B61" s="21"/>
      <c r="AR61" s="21"/>
    </row>
    <row r="62" spans="1:57">
      <c r="B62" s="21"/>
      <c r="AR62" s="21"/>
    </row>
    <row r="63" spans="1:57">
      <c r="B63" s="21"/>
      <c r="AR63" s="21"/>
    </row>
    <row r="64" spans="1:57" s="2" customFormat="1" ht="12.75">
      <c r="A64" s="30"/>
      <c r="B64" s="31"/>
      <c r="C64" s="30"/>
      <c r="D64" s="41" t="s">
        <v>48</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49</v>
      </c>
      <c r="AI64" s="44"/>
      <c r="AJ64" s="44"/>
      <c r="AK64" s="44"/>
      <c r="AL64" s="44"/>
      <c r="AM64" s="44"/>
      <c r="AN64" s="44"/>
      <c r="AO64" s="44"/>
      <c r="AP64" s="30"/>
      <c r="AQ64" s="30"/>
      <c r="AR64" s="31"/>
      <c r="BE64" s="30"/>
    </row>
    <row r="65" spans="1:57">
      <c r="B65" s="21"/>
      <c r="AR65" s="21"/>
    </row>
    <row r="66" spans="1:57">
      <c r="B66" s="21"/>
      <c r="AR66" s="21"/>
    </row>
    <row r="67" spans="1:57">
      <c r="B67" s="21"/>
      <c r="AR67" s="21"/>
    </row>
    <row r="68" spans="1:57">
      <c r="B68" s="21"/>
      <c r="AR68" s="21"/>
    </row>
    <row r="69" spans="1:57">
      <c r="B69" s="21"/>
      <c r="AR69" s="21"/>
    </row>
    <row r="70" spans="1:57">
      <c r="B70" s="21"/>
      <c r="AR70" s="21"/>
    </row>
    <row r="71" spans="1:57">
      <c r="B71" s="21"/>
      <c r="AR71" s="21"/>
    </row>
    <row r="72" spans="1:57">
      <c r="B72" s="21"/>
      <c r="AR72" s="21"/>
    </row>
    <row r="73" spans="1:57">
      <c r="B73" s="21"/>
      <c r="AR73" s="21"/>
    </row>
    <row r="74" spans="1:57">
      <c r="B74" s="21"/>
      <c r="AR74" s="21"/>
    </row>
    <row r="75" spans="1:57" s="2" customFormat="1" ht="12.75">
      <c r="A75" s="30"/>
      <c r="B75" s="31"/>
      <c r="C75" s="30"/>
      <c r="D75" s="43" t="s">
        <v>46</v>
      </c>
      <c r="E75" s="33"/>
      <c r="F75" s="33"/>
      <c r="G75" s="33"/>
      <c r="H75" s="33"/>
      <c r="I75" s="33"/>
      <c r="J75" s="33"/>
      <c r="K75" s="33"/>
      <c r="L75" s="33"/>
      <c r="M75" s="33"/>
      <c r="N75" s="33"/>
      <c r="O75" s="33"/>
      <c r="P75" s="33"/>
      <c r="Q75" s="33"/>
      <c r="R75" s="33"/>
      <c r="S75" s="33"/>
      <c r="T75" s="33"/>
      <c r="U75" s="33"/>
      <c r="V75" s="43" t="s">
        <v>47</v>
      </c>
      <c r="W75" s="33"/>
      <c r="X75" s="33"/>
      <c r="Y75" s="33"/>
      <c r="Z75" s="33"/>
      <c r="AA75" s="33"/>
      <c r="AB75" s="33"/>
      <c r="AC75" s="33"/>
      <c r="AD75" s="33"/>
      <c r="AE75" s="33"/>
      <c r="AF75" s="33"/>
      <c r="AG75" s="33"/>
      <c r="AH75" s="43" t="s">
        <v>46</v>
      </c>
      <c r="AI75" s="33"/>
      <c r="AJ75" s="33"/>
      <c r="AK75" s="33"/>
      <c r="AL75" s="33"/>
      <c r="AM75" s="43" t="s">
        <v>47</v>
      </c>
      <c r="AN75" s="33"/>
      <c r="AO75" s="33"/>
      <c r="AP75" s="30"/>
      <c r="AQ75" s="30"/>
      <c r="AR75" s="31"/>
      <c r="BE75" s="30"/>
    </row>
    <row r="76" spans="1:57" s="2" customFormat="1">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5"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1" s="2" customFormat="1" ht="6.95"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1" s="2" customFormat="1" ht="24.95" customHeight="1">
      <c r="A82" s="30"/>
      <c r="B82" s="31"/>
      <c r="C82" s="22" t="s">
        <v>50</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1" s="2" customFormat="1" ht="6.95"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1" s="4" customFormat="1" ht="12" customHeight="1">
      <c r="B84" s="49"/>
      <c r="C84" s="27" t="s">
        <v>12</v>
      </c>
      <c r="L84" s="4">
        <f>K5</f>
        <v>16012019</v>
      </c>
      <c r="AR84" s="49"/>
    </row>
    <row r="85" spans="1:91" s="5" customFormat="1" ht="36.950000000000003" customHeight="1">
      <c r="B85" s="50"/>
      <c r="C85" s="51" t="s">
        <v>13</v>
      </c>
      <c r="L85" s="244" t="str">
        <f>K6</f>
        <v>Komunitní centrum a hasičská zbrojnice Hněvčeves</v>
      </c>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5"/>
      <c r="AL85" s="245"/>
      <c r="AM85" s="245"/>
      <c r="AN85" s="245"/>
      <c r="AO85" s="245"/>
      <c r="AR85" s="50"/>
    </row>
    <row r="86" spans="1:91" s="2" customFormat="1" ht="6.95"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1" s="2" customFormat="1" ht="12" customHeight="1">
      <c r="A87" s="30"/>
      <c r="B87" s="31"/>
      <c r="C87" s="27" t="s">
        <v>17</v>
      </c>
      <c r="D87" s="30"/>
      <c r="E87" s="30"/>
      <c r="F87" s="30"/>
      <c r="G87" s="30"/>
      <c r="H87" s="30"/>
      <c r="I87" s="30"/>
      <c r="J87" s="30"/>
      <c r="K87" s="30"/>
      <c r="L87" s="52" t="str">
        <f>IF(K8="","",K8)</f>
        <v>Hněvčeves 54</v>
      </c>
      <c r="M87" s="30"/>
      <c r="N87" s="30"/>
      <c r="O87" s="30"/>
      <c r="P87" s="30"/>
      <c r="Q87" s="30"/>
      <c r="R87" s="30"/>
      <c r="S87" s="30"/>
      <c r="T87" s="30"/>
      <c r="U87" s="30"/>
      <c r="V87" s="30"/>
      <c r="W87" s="30"/>
      <c r="X87" s="30"/>
      <c r="Y87" s="30"/>
      <c r="Z87" s="30"/>
      <c r="AA87" s="30"/>
      <c r="AB87" s="30"/>
      <c r="AC87" s="30"/>
      <c r="AD87" s="30"/>
      <c r="AE87" s="30"/>
      <c r="AF87" s="30"/>
      <c r="AG87" s="30"/>
      <c r="AH87" s="30"/>
      <c r="AI87" s="27" t="s">
        <v>19</v>
      </c>
      <c r="AJ87" s="30"/>
      <c r="AK87" s="30"/>
      <c r="AL87" s="30"/>
      <c r="AM87" s="227">
        <f>IF(AN8= "","",AN8)</f>
        <v>43906</v>
      </c>
      <c r="AN87" s="227"/>
      <c r="AO87" s="30"/>
      <c r="AP87" s="30"/>
      <c r="AQ87" s="30"/>
      <c r="AR87" s="31"/>
      <c r="BE87" s="30"/>
    </row>
    <row r="88" spans="1:91" s="2" customFormat="1" ht="6.95"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1" s="2" customFormat="1" ht="15.2" customHeight="1">
      <c r="A89" s="30"/>
      <c r="B89" s="31"/>
      <c r="C89" s="27" t="s">
        <v>20</v>
      </c>
      <c r="D89" s="30"/>
      <c r="E89" s="30"/>
      <c r="F89" s="30"/>
      <c r="G89" s="30"/>
      <c r="H89" s="30"/>
      <c r="I89" s="30"/>
      <c r="J89" s="30"/>
      <c r="K89" s="30"/>
      <c r="L89" s="4" t="str">
        <f>IF(E11= "","",E11)</f>
        <v>Obec Hněvčeves, Hněvčeves 54, 503 15</v>
      </c>
      <c r="M89" s="30"/>
      <c r="N89" s="30"/>
      <c r="O89" s="30"/>
      <c r="P89" s="30"/>
      <c r="Q89" s="30"/>
      <c r="R89" s="30"/>
      <c r="S89" s="30"/>
      <c r="T89" s="30"/>
      <c r="U89" s="30"/>
      <c r="V89" s="30"/>
      <c r="W89" s="30"/>
      <c r="X89" s="30"/>
      <c r="Y89" s="30"/>
      <c r="Z89" s="30"/>
      <c r="AA89" s="30"/>
      <c r="AB89" s="30"/>
      <c r="AC89" s="30"/>
      <c r="AD89" s="30"/>
      <c r="AE89" s="30"/>
      <c r="AF89" s="30"/>
      <c r="AG89" s="30"/>
      <c r="AH89" s="30"/>
      <c r="AI89" s="27" t="s">
        <v>26</v>
      </c>
      <c r="AJ89" s="30"/>
      <c r="AK89" s="30"/>
      <c r="AL89" s="30"/>
      <c r="AM89" s="228" t="str">
        <f>IF(E17="","",E17)</f>
        <v xml:space="preserve"> </v>
      </c>
      <c r="AN89" s="229"/>
      <c r="AO89" s="229"/>
      <c r="AP89" s="229"/>
      <c r="AQ89" s="30"/>
      <c r="AR89" s="31"/>
      <c r="AS89" s="217" t="s">
        <v>51</v>
      </c>
      <c r="AT89" s="218"/>
      <c r="AU89" s="54"/>
      <c r="AV89" s="54"/>
      <c r="AW89" s="54"/>
      <c r="AX89" s="54"/>
      <c r="AY89" s="54"/>
      <c r="AZ89" s="54"/>
      <c r="BA89" s="54"/>
      <c r="BB89" s="54"/>
      <c r="BC89" s="54"/>
      <c r="BD89" s="55"/>
      <c r="BE89" s="30"/>
    </row>
    <row r="90" spans="1:91" s="2" customFormat="1" ht="15.2" customHeight="1">
      <c r="A90" s="30"/>
      <c r="B90" s="31"/>
      <c r="C90" s="27" t="s">
        <v>24</v>
      </c>
      <c r="D90" s="30"/>
      <c r="E90" s="30"/>
      <c r="F90" s="30"/>
      <c r="G90" s="30"/>
      <c r="H90" s="30"/>
      <c r="I90" s="30"/>
      <c r="J90" s="30"/>
      <c r="K90" s="30"/>
      <c r="L90" s="4" t="str">
        <f>IF(E14="","",E14)</f>
        <v>Kalkan s.r.o., Textilní 1091, 506 01 Jičín</v>
      </c>
      <c r="M90" s="30"/>
      <c r="N90" s="30"/>
      <c r="O90" s="30"/>
      <c r="P90" s="30"/>
      <c r="Q90" s="30"/>
      <c r="R90" s="30"/>
      <c r="S90" s="30"/>
      <c r="T90" s="30"/>
      <c r="U90" s="30"/>
      <c r="V90" s="30"/>
      <c r="W90" s="30"/>
      <c r="X90" s="30"/>
      <c r="Y90" s="30"/>
      <c r="Z90" s="30"/>
      <c r="AA90" s="30"/>
      <c r="AB90" s="30"/>
      <c r="AC90" s="30"/>
      <c r="AD90" s="30"/>
      <c r="AE90" s="30"/>
      <c r="AF90" s="30"/>
      <c r="AG90" s="30"/>
      <c r="AH90" s="30"/>
      <c r="AI90" s="27" t="s">
        <v>28</v>
      </c>
      <c r="AJ90" s="30"/>
      <c r="AK90" s="30"/>
      <c r="AL90" s="30"/>
      <c r="AM90" s="228" t="str">
        <f>IF(E20="","",E20)</f>
        <v xml:space="preserve"> </v>
      </c>
      <c r="AN90" s="229"/>
      <c r="AO90" s="229"/>
      <c r="AP90" s="229"/>
      <c r="AQ90" s="30"/>
      <c r="AR90" s="31"/>
      <c r="AS90" s="219"/>
      <c r="AT90" s="220"/>
      <c r="AU90" s="56"/>
      <c r="AV90" s="56"/>
      <c r="AW90" s="56"/>
      <c r="AX90" s="56"/>
      <c r="AY90" s="56"/>
      <c r="AZ90" s="56"/>
      <c r="BA90" s="56"/>
      <c r="BB90" s="56"/>
      <c r="BC90" s="56"/>
      <c r="BD90" s="57"/>
      <c r="BE90" s="30"/>
    </row>
    <row r="91" spans="1:91" s="2" customFormat="1" ht="10.9"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219"/>
      <c r="AT91" s="220"/>
      <c r="AU91" s="56"/>
      <c r="AV91" s="56"/>
      <c r="AW91" s="56"/>
      <c r="AX91" s="56"/>
      <c r="AY91" s="56"/>
      <c r="AZ91" s="56"/>
      <c r="BA91" s="56"/>
      <c r="BB91" s="56"/>
      <c r="BC91" s="56"/>
      <c r="BD91" s="57"/>
      <c r="BE91" s="30"/>
    </row>
    <row r="92" spans="1:91" s="2" customFormat="1" ht="29.25" customHeight="1">
      <c r="A92" s="30"/>
      <c r="B92" s="31"/>
      <c r="C92" s="249" t="s">
        <v>52</v>
      </c>
      <c r="D92" s="226"/>
      <c r="E92" s="226"/>
      <c r="F92" s="226"/>
      <c r="G92" s="226"/>
      <c r="H92" s="58"/>
      <c r="I92" s="247" t="s">
        <v>53</v>
      </c>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5" t="s">
        <v>54</v>
      </c>
      <c r="AH92" s="226"/>
      <c r="AI92" s="226"/>
      <c r="AJ92" s="226"/>
      <c r="AK92" s="226"/>
      <c r="AL92" s="226"/>
      <c r="AM92" s="226"/>
      <c r="AN92" s="247" t="s">
        <v>55</v>
      </c>
      <c r="AO92" s="226"/>
      <c r="AP92" s="248"/>
      <c r="AQ92" s="59" t="s">
        <v>56</v>
      </c>
      <c r="AR92" s="31"/>
      <c r="AS92" s="60" t="s">
        <v>57</v>
      </c>
      <c r="AT92" s="61" t="s">
        <v>58</v>
      </c>
      <c r="AU92" s="61" t="s">
        <v>59</v>
      </c>
      <c r="AV92" s="61" t="s">
        <v>60</v>
      </c>
      <c r="AW92" s="61" t="s">
        <v>61</v>
      </c>
      <c r="AX92" s="61" t="s">
        <v>62</v>
      </c>
      <c r="AY92" s="61" t="s">
        <v>63</v>
      </c>
      <c r="AZ92" s="61" t="s">
        <v>64</v>
      </c>
      <c r="BA92" s="61" t="s">
        <v>65</v>
      </c>
      <c r="BB92" s="61" t="s">
        <v>66</v>
      </c>
      <c r="BC92" s="61" t="s">
        <v>67</v>
      </c>
      <c r="BD92" s="62" t="s">
        <v>68</v>
      </c>
      <c r="BE92" s="30"/>
    </row>
    <row r="93" spans="1:91" s="2" customFormat="1" ht="10.9"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1" s="6" customFormat="1" ht="32.450000000000003" customHeight="1">
      <c r="B94" s="66"/>
      <c r="C94" s="67" t="s">
        <v>69</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238">
        <f>ROUND(AG95+AG102,2)</f>
        <v>7992377.3899999997</v>
      </c>
      <c r="AH94" s="238"/>
      <c r="AI94" s="238"/>
      <c r="AJ94" s="238"/>
      <c r="AK94" s="238"/>
      <c r="AL94" s="238"/>
      <c r="AM94" s="238"/>
      <c r="AN94" s="216">
        <f t="shared" ref="AN94:AN107" si="0">SUM(AG94,AT94)</f>
        <v>9670776.6400000006</v>
      </c>
      <c r="AO94" s="216"/>
      <c r="AP94" s="216"/>
      <c r="AQ94" s="70" t="s">
        <v>1</v>
      </c>
      <c r="AR94" s="66"/>
      <c r="AS94" s="71">
        <f>ROUND(AS95+AS102,2)</f>
        <v>0</v>
      </c>
      <c r="AT94" s="72">
        <f t="shared" ref="AT94:AT107" si="1">ROUND(SUM(AV94:AW94),2)</f>
        <v>1678399.25</v>
      </c>
      <c r="AU94" s="73">
        <f>ROUND(AU95+AU102,5)</f>
        <v>9103.1939000000002</v>
      </c>
      <c r="AV94" s="72">
        <f>ROUND(AZ94*L29,2)</f>
        <v>1678399.25</v>
      </c>
      <c r="AW94" s="72">
        <f>ROUND(BA94*L30,2)</f>
        <v>0</v>
      </c>
      <c r="AX94" s="72">
        <f>ROUND(BB94*L29,2)</f>
        <v>0</v>
      </c>
      <c r="AY94" s="72">
        <f>ROUND(BC94*L30,2)</f>
        <v>0</v>
      </c>
      <c r="AZ94" s="72">
        <f>ROUND(AZ95+AZ102,2)</f>
        <v>7992377.3899999997</v>
      </c>
      <c r="BA94" s="72">
        <f>ROUND(BA95+BA102,2)</f>
        <v>0</v>
      </c>
      <c r="BB94" s="72">
        <f>ROUND(BB95+BB102,2)</f>
        <v>0</v>
      </c>
      <c r="BC94" s="72">
        <f>ROUND(BC95+BC102,2)</f>
        <v>0</v>
      </c>
      <c r="BD94" s="74">
        <f>ROUND(BD95+BD102,2)</f>
        <v>0</v>
      </c>
      <c r="BS94" s="75" t="s">
        <v>70</v>
      </c>
      <c r="BT94" s="75" t="s">
        <v>71</v>
      </c>
      <c r="BU94" s="76" t="s">
        <v>72</v>
      </c>
      <c r="BV94" s="75" t="s">
        <v>73</v>
      </c>
      <c r="BW94" s="75" t="s">
        <v>4</v>
      </c>
      <c r="BX94" s="75" t="s">
        <v>74</v>
      </c>
      <c r="CL94" s="75" t="s">
        <v>1</v>
      </c>
    </row>
    <row r="95" spans="1:91" s="7" customFormat="1" ht="16.5" customHeight="1">
      <c r="B95" s="77"/>
      <c r="C95" s="78"/>
      <c r="D95" s="250" t="s">
        <v>75</v>
      </c>
      <c r="E95" s="250"/>
      <c r="F95" s="250"/>
      <c r="G95" s="250"/>
      <c r="H95" s="250"/>
      <c r="I95" s="79"/>
      <c r="J95" s="250" t="s">
        <v>76</v>
      </c>
      <c r="K95" s="250"/>
      <c r="L95" s="250"/>
      <c r="M95" s="250"/>
      <c r="N95" s="250"/>
      <c r="O95" s="250"/>
      <c r="P95" s="250"/>
      <c r="Q95" s="250"/>
      <c r="R95" s="250"/>
      <c r="S95" s="250"/>
      <c r="T95" s="250"/>
      <c r="U95" s="250"/>
      <c r="V95" s="250"/>
      <c r="W95" s="250"/>
      <c r="X95" s="250"/>
      <c r="Y95" s="250"/>
      <c r="Z95" s="250"/>
      <c r="AA95" s="250"/>
      <c r="AB95" s="250"/>
      <c r="AC95" s="250"/>
      <c r="AD95" s="250"/>
      <c r="AE95" s="250"/>
      <c r="AF95" s="250"/>
      <c r="AG95" s="223">
        <f>ROUND(SUM(AG96:AG101),2)</f>
        <v>4304846.5199999996</v>
      </c>
      <c r="AH95" s="224"/>
      <c r="AI95" s="224"/>
      <c r="AJ95" s="224"/>
      <c r="AK95" s="224"/>
      <c r="AL95" s="224"/>
      <c r="AM95" s="224"/>
      <c r="AN95" s="246">
        <f t="shared" si="0"/>
        <v>5208864.2899999991</v>
      </c>
      <c r="AO95" s="224"/>
      <c r="AP95" s="224"/>
      <c r="AQ95" s="80" t="s">
        <v>77</v>
      </c>
      <c r="AR95" s="77"/>
      <c r="AS95" s="81">
        <f>ROUND(SUM(AS96:AS101),2)</f>
        <v>0</v>
      </c>
      <c r="AT95" s="82">
        <f t="shared" si="1"/>
        <v>904017.77</v>
      </c>
      <c r="AU95" s="83">
        <f>ROUND(SUM(AU96:AU101),5)</f>
        <v>6939.9796699999997</v>
      </c>
      <c r="AV95" s="82">
        <f>ROUND(AZ95*L29,2)</f>
        <v>904017.77</v>
      </c>
      <c r="AW95" s="82">
        <f>ROUND(BA95*L30,2)</f>
        <v>0</v>
      </c>
      <c r="AX95" s="82">
        <f>ROUND(BB95*L29,2)</f>
        <v>0</v>
      </c>
      <c r="AY95" s="82">
        <f>ROUND(BC95*L30,2)</f>
        <v>0</v>
      </c>
      <c r="AZ95" s="82">
        <f>ROUND(SUM(AZ96:AZ101),2)</f>
        <v>4304846.5199999996</v>
      </c>
      <c r="BA95" s="82">
        <f>ROUND(SUM(BA96:BA101),2)</f>
        <v>0</v>
      </c>
      <c r="BB95" s="82">
        <f>ROUND(SUM(BB96:BB101),2)</f>
        <v>0</v>
      </c>
      <c r="BC95" s="82">
        <f>ROUND(SUM(BC96:BC101),2)</f>
        <v>0</v>
      </c>
      <c r="BD95" s="84">
        <f>ROUND(SUM(BD96:BD101),2)</f>
        <v>0</v>
      </c>
      <c r="BS95" s="85" t="s">
        <v>70</v>
      </c>
      <c r="BT95" s="85" t="s">
        <v>78</v>
      </c>
      <c r="BU95" s="85" t="s">
        <v>72</v>
      </c>
      <c r="BV95" s="85" t="s">
        <v>73</v>
      </c>
      <c r="BW95" s="85" t="s">
        <v>79</v>
      </c>
      <c r="BX95" s="85" t="s">
        <v>4</v>
      </c>
      <c r="CL95" s="85" t="s">
        <v>1</v>
      </c>
      <c r="CM95" s="85" t="s">
        <v>80</v>
      </c>
    </row>
    <row r="96" spans="1:91" s="4" customFormat="1" ht="16.5" customHeight="1">
      <c r="A96" s="86" t="s">
        <v>81</v>
      </c>
      <c r="B96" s="49"/>
      <c r="C96" s="10"/>
      <c r="D96" s="10"/>
      <c r="E96" s="237" t="s">
        <v>82</v>
      </c>
      <c r="F96" s="237"/>
      <c r="G96" s="237"/>
      <c r="H96" s="237"/>
      <c r="I96" s="237"/>
      <c r="J96" s="10"/>
      <c r="K96" s="237" t="s">
        <v>83</v>
      </c>
      <c r="L96" s="237"/>
      <c r="M96" s="237"/>
      <c r="N96" s="237"/>
      <c r="O96" s="237"/>
      <c r="P96" s="237"/>
      <c r="Q96" s="237"/>
      <c r="R96" s="237"/>
      <c r="S96" s="237"/>
      <c r="T96" s="237"/>
      <c r="U96" s="237"/>
      <c r="V96" s="237"/>
      <c r="W96" s="237"/>
      <c r="X96" s="237"/>
      <c r="Y96" s="237"/>
      <c r="Z96" s="237"/>
      <c r="AA96" s="237"/>
      <c r="AB96" s="237"/>
      <c r="AC96" s="237"/>
      <c r="AD96" s="237"/>
      <c r="AE96" s="237"/>
      <c r="AF96" s="237"/>
      <c r="AG96" s="214">
        <f>'01 - Bourací práce'!J32</f>
        <v>635341.27</v>
      </c>
      <c r="AH96" s="215"/>
      <c r="AI96" s="215"/>
      <c r="AJ96" s="215"/>
      <c r="AK96" s="215"/>
      <c r="AL96" s="215"/>
      <c r="AM96" s="215"/>
      <c r="AN96" s="214">
        <f t="shared" si="0"/>
        <v>768762.94000000006</v>
      </c>
      <c r="AO96" s="215"/>
      <c r="AP96" s="215"/>
      <c r="AQ96" s="87" t="s">
        <v>84</v>
      </c>
      <c r="AR96" s="49"/>
      <c r="AS96" s="88">
        <v>0</v>
      </c>
      <c r="AT96" s="89">
        <f t="shared" si="1"/>
        <v>133421.67000000001</v>
      </c>
      <c r="AU96" s="90">
        <f>'01 - Bourací práce'!P133</f>
        <v>2629.2780070000003</v>
      </c>
      <c r="AV96" s="89">
        <f>'01 - Bourací práce'!J35</f>
        <v>133421.67000000001</v>
      </c>
      <c r="AW96" s="89">
        <f>'01 - Bourací práce'!J36</f>
        <v>0</v>
      </c>
      <c r="AX96" s="89">
        <f>'01 - Bourací práce'!J37</f>
        <v>0</v>
      </c>
      <c r="AY96" s="89">
        <f>'01 - Bourací práce'!J38</f>
        <v>0</v>
      </c>
      <c r="AZ96" s="89">
        <f>'01 - Bourací práce'!F35</f>
        <v>635341.27</v>
      </c>
      <c r="BA96" s="89">
        <f>'01 - Bourací práce'!F36</f>
        <v>0</v>
      </c>
      <c r="BB96" s="89">
        <f>'01 - Bourací práce'!F37</f>
        <v>0</v>
      </c>
      <c r="BC96" s="89">
        <f>'01 - Bourací práce'!F38</f>
        <v>0</v>
      </c>
      <c r="BD96" s="91">
        <f>'01 - Bourací práce'!F39</f>
        <v>0</v>
      </c>
      <c r="BT96" s="25" t="s">
        <v>80</v>
      </c>
      <c r="BV96" s="25" t="s">
        <v>73</v>
      </c>
      <c r="BW96" s="25" t="s">
        <v>85</v>
      </c>
      <c r="BX96" s="25" t="s">
        <v>79</v>
      </c>
      <c r="CL96" s="25" t="s">
        <v>1</v>
      </c>
    </row>
    <row r="97" spans="1:91" s="4" customFormat="1" ht="16.5" customHeight="1">
      <c r="A97" s="86" t="s">
        <v>81</v>
      </c>
      <c r="B97" s="49"/>
      <c r="C97" s="10"/>
      <c r="D97" s="10"/>
      <c r="E97" s="237" t="s">
        <v>86</v>
      </c>
      <c r="F97" s="237"/>
      <c r="G97" s="237"/>
      <c r="H97" s="237"/>
      <c r="I97" s="237"/>
      <c r="J97" s="10"/>
      <c r="K97" s="237" t="s">
        <v>87</v>
      </c>
      <c r="L97" s="237"/>
      <c r="M97" s="237"/>
      <c r="N97" s="237"/>
      <c r="O97" s="237"/>
      <c r="P97" s="237"/>
      <c r="Q97" s="237"/>
      <c r="R97" s="237"/>
      <c r="S97" s="237"/>
      <c r="T97" s="237"/>
      <c r="U97" s="237"/>
      <c r="V97" s="237"/>
      <c r="W97" s="237"/>
      <c r="X97" s="237"/>
      <c r="Y97" s="237"/>
      <c r="Z97" s="237"/>
      <c r="AA97" s="237"/>
      <c r="AB97" s="237"/>
      <c r="AC97" s="237"/>
      <c r="AD97" s="237"/>
      <c r="AE97" s="237"/>
      <c r="AF97" s="237"/>
      <c r="AG97" s="214">
        <f>'02 - Nová výstavba'!J32</f>
        <v>2833046.96</v>
      </c>
      <c r="AH97" s="215"/>
      <c r="AI97" s="215"/>
      <c r="AJ97" s="215"/>
      <c r="AK97" s="215"/>
      <c r="AL97" s="215"/>
      <c r="AM97" s="215"/>
      <c r="AN97" s="214">
        <f t="shared" si="0"/>
        <v>3427986.82</v>
      </c>
      <c r="AO97" s="215"/>
      <c r="AP97" s="215"/>
      <c r="AQ97" s="87" t="s">
        <v>84</v>
      </c>
      <c r="AR97" s="49"/>
      <c r="AS97" s="88">
        <v>0</v>
      </c>
      <c r="AT97" s="89">
        <f t="shared" si="1"/>
        <v>594939.86</v>
      </c>
      <c r="AU97" s="90">
        <f>'02 - Nová výstavba'!P143</f>
        <v>4310.7016639999993</v>
      </c>
      <c r="AV97" s="89">
        <f>'02 - Nová výstavba'!J35</f>
        <v>594939.86</v>
      </c>
      <c r="AW97" s="89">
        <f>'02 - Nová výstavba'!J36</f>
        <v>0</v>
      </c>
      <c r="AX97" s="89">
        <f>'02 - Nová výstavba'!J37</f>
        <v>0</v>
      </c>
      <c r="AY97" s="89">
        <f>'02 - Nová výstavba'!J38</f>
        <v>0</v>
      </c>
      <c r="AZ97" s="89">
        <f>'02 - Nová výstavba'!F35</f>
        <v>2833046.96</v>
      </c>
      <c r="BA97" s="89">
        <f>'02 - Nová výstavba'!F36</f>
        <v>0</v>
      </c>
      <c r="BB97" s="89">
        <f>'02 - Nová výstavba'!F37</f>
        <v>0</v>
      </c>
      <c r="BC97" s="89">
        <f>'02 - Nová výstavba'!F38</f>
        <v>0</v>
      </c>
      <c r="BD97" s="91">
        <f>'02 - Nová výstavba'!F39</f>
        <v>0</v>
      </c>
      <c r="BT97" s="25" t="s">
        <v>80</v>
      </c>
      <c r="BV97" s="25" t="s">
        <v>73</v>
      </c>
      <c r="BW97" s="25" t="s">
        <v>88</v>
      </c>
      <c r="BX97" s="25" t="s">
        <v>79</v>
      </c>
      <c r="CL97" s="25" t="s">
        <v>1</v>
      </c>
    </row>
    <row r="98" spans="1:91" s="4" customFormat="1" ht="16.5" customHeight="1">
      <c r="A98" s="86" t="s">
        <v>81</v>
      </c>
      <c r="B98" s="49"/>
      <c r="C98" s="10"/>
      <c r="D98" s="10"/>
      <c r="E98" s="237" t="s">
        <v>89</v>
      </c>
      <c r="F98" s="237"/>
      <c r="G98" s="237"/>
      <c r="H98" s="237"/>
      <c r="I98" s="237"/>
      <c r="J98" s="10"/>
      <c r="K98" s="237" t="s">
        <v>90</v>
      </c>
      <c r="L98" s="237"/>
      <c r="M98" s="237"/>
      <c r="N98" s="237"/>
      <c r="O98" s="237"/>
      <c r="P98" s="237"/>
      <c r="Q98" s="237"/>
      <c r="R98" s="237"/>
      <c r="S98" s="237"/>
      <c r="T98" s="237"/>
      <c r="U98" s="237"/>
      <c r="V98" s="237"/>
      <c r="W98" s="237"/>
      <c r="X98" s="237"/>
      <c r="Y98" s="237"/>
      <c r="Z98" s="237"/>
      <c r="AA98" s="237"/>
      <c r="AB98" s="237"/>
      <c r="AC98" s="237"/>
      <c r="AD98" s="237"/>
      <c r="AE98" s="237"/>
      <c r="AF98" s="237"/>
      <c r="AG98" s="214">
        <f>'03 - Zpevněné plochy'!J32</f>
        <v>128262.29</v>
      </c>
      <c r="AH98" s="215"/>
      <c r="AI98" s="215"/>
      <c r="AJ98" s="215"/>
      <c r="AK98" s="215"/>
      <c r="AL98" s="215"/>
      <c r="AM98" s="215"/>
      <c r="AN98" s="214">
        <f t="shared" si="0"/>
        <v>155197.37</v>
      </c>
      <c r="AO98" s="215"/>
      <c r="AP98" s="215"/>
      <c r="AQ98" s="87" t="s">
        <v>84</v>
      </c>
      <c r="AR98" s="49"/>
      <c r="AS98" s="88">
        <v>0</v>
      </c>
      <c r="AT98" s="89">
        <f t="shared" si="1"/>
        <v>26935.08</v>
      </c>
      <c r="AU98" s="90">
        <f>'03 - Zpevněné plochy'!P120</f>
        <v>0</v>
      </c>
      <c r="AV98" s="89">
        <f>'03 - Zpevněné plochy'!J35</f>
        <v>26935.08</v>
      </c>
      <c r="AW98" s="89">
        <f>'03 - Zpevněné plochy'!J36</f>
        <v>0</v>
      </c>
      <c r="AX98" s="89">
        <f>'03 - Zpevněné plochy'!J37</f>
        <v>0</v>
      </c>
      <c r="AY98" s="89">
        <f>'03 - Zpevněné plochy'!J38</f>
        <v>0</v>
      </c>
      <c r="AZ98" s="89">
        <f>'03 - Zpevněné plochy'!F35</f>
        <v>128262.29</v>
      </c>
      <c r="BA98" s="89">
        <f>'03 - Zpevněné plochy'!F36</f>
        <v>0</v>
      </c>
      <c r="BB98" s="89">
        <f>'03 - Zpevněné plochy'!F37</f>
        <v>0</v>
      </c>
      <c r="BC98" s="89">
        <f>'03 - Zpevněné plochy'!F38</f>
        <v>0</v>
      </c>
      <c r="BD98" s="91">
        <f>'03 - Zpevněné plochy'!F39</f>
        <v>0</v>
      </c>
      <c r="BT98" s="25" t="s">
        <v>80</v>
      </c>
      <c r="BV98" s="25" t="s">
        <v>73</v>
      </c>
      <c r="BW98" s="25" t="s">
        <v>91</v>
      </c>
      <c r="BX98" s="25" t="s">
        <v>79</v>
      </c>
      <c r="CL98" s="25" t="s">
        <v>1</v>
      </c>
    </row>
    <row r="99" spans="1:91" s="4" customFormat="1" ht="16.5" customHeight="1">
      <c r="A99" s="86" t="s">
        <v>81</v>
      </c>
      <c r="B99" s="49"/>
      <c r="C99" s="10"/>
      <c r="D99" s="10"/>
      <c r="E99" s="237" t="s">
        <v>92</v>
      </c>
      <c r="F99" s="237"/>
      <c r="G99" s="237"/>
      <c r="H99" s="237"/>
      <c r="I99" s="237"/>
      <c r="J99" s="10"/>
      <c r="K99" s="237" t="s">
        <v>93</v>
      </c>
      <c r="L99" s="237"/>
      <c r="M99" s="237"/>
      <c r="N99" s="237"/>
      <c r="O99" s="237"/>
      <c r="P99" s="237"/>
      <c r="Q99" s="237"/>
      <c r="R99" s="237"/>
      <c r="S99" s="237"/>
      <c r="T99" s="237"/>
      <c r="U99" s="237"/>
      <c r="V99" s="237"/>
      <c r="W99" s="237"/>
      <c r="X99" s="237"/>
      <c r="Y99" s="237"/>
      <c r="Z99" s="237"/>
      <c r="AA99" s="237"/>
      <c r="AB99" s="237"/>
      <c r="AC99" s="237"/>
      <c r="AD99" s="237"/>
      <c r="AE99" s="237"/>
      <c r="AF99" s="237"/>
      <c r="AG99" s="214">
        <f>'04 - ZTI'!J32</f>
        <v>440392</v>
      </c>
      <c r="AH99" s="215"/>
      <c r="AI99" s="215"/>
      <c r="AJ99" s="215"/>
      <c r="AK99" s="215"/>
      <c r="AL99" s="215"/>
      <c r="AM99" s="215"/>
      <c r="AN99" s="214">
        <f t="shared" si="0"/>
        <v>532874.32000000007</v>
      </c>
      <c r="AO99" s="215"/>
      <c r="AP99" s="215"/>
      <c r="AQ99" s="87" t="s">
        <v>84</v>
      </c>
      <c r="AR99" s="49"/>
      <c r="AS99" s="88">
        <v>0</v>
      </c>
      <c r="AT99" s="89">
        <f t="shared" si="1"/>
        <v>92482.32</v>
      </c>
      <c r="AU99" s="90">
        <f>'04 - ZTI'!P120</f>
        <v>0</v>
      </c>
      <c r="AV99" s="89">
        <f>'04 - ZTI'!J35</f>
        <v>92482.32</v>
      </c>
      <c r="AW99" s="89">
        <f>'04 - ZTI'!J36</f>
        <v>0</v>
      </c>
      <c r="AX99" s="89">
        <f>'04 - ZTI'!J37</f>
        <v>0</v>
      </c>
      <c r="AY99" s="89">
        <f>'04 - ZTI'!J38</f>
        <v>0</v>
      </c>
      <c r="AZ99" s="89">
        <f>'04 - ZTI'!F35</f>
        <v>440392</v>
      </c>
      <c r="BA99" s="89">
        <f>'04 - ZTI'!F36</f>
        <v>0</v>
      </c>
      <c r="BB99" s="89">
        <f>'04 - ZTI'!F37</f>
        <v>0</v>
      </c>
      <c r="BC99" s="89">
        <f>'04 - ZTI'!F38</f>
        <v>0</v>
      </c>
      <c r="BD99" s="91">
        <f>'04 - ZTI'!F39</f>
        <v>0</v>
      </c>
      <c r="BT99" s="25" t="s">
        <v>80</v>
      </c>
      <c r="BV99" s="25" t="s">
        <v>73</v>
      </c>
      <c r="BW99" s="25" t="s">
        <v>94</v>
      </c>
      <c r="BX99" s="25" t="s">
        <v>79</v>
      </c>
      <c r="CL99" s="25" t="s">
        <v>1</v>
      </c>
    </row>
    <row r="100" spans="1:91" s="4" customFormat="1" ht="16.5" customHeight="1">
      <c r="A100" s="86" t="s">
        <v>81</v>
      </c>
      <c r="B100" s="49"/>
      <c r="C100" s="10"/>
      <c r="D100" s="10"/>
      <c r="E100" s="237" t="s">
        <v>95</v>
      </c>
      <c r="F100" s="237"/>
      <c r="G100" s="237"/>
      <c r="H100" s="237"/>
      <c r="I100" s="237"/>
      <c r="J100" s="10"/>
      <c r="K100" s="237" t="s">
        <v>96</v>
      </c>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14">
        <f>'05 - Elektro'!J32</f>
        <v>224684</v>
      </c>
      <c r="AH100" s="215"/>
      <c r="AI100" s="215"/>
      <c r="AJ100" s="215"/>
      <c r="AK100" s="215"/>
      <c r="AL100" s="215"/>
      <c r="AM100" s="215"/>
      <c r="AN100" s="214">
        <f t="shared" si="0"/>
        <v>271867.64</v>
      </c>
      <c r="AO100" s="215"/>
      <c r="AP100" s="215"/>
      <c r="AQ100" s="87" t="s">
        <v>84</v>
      </c>
      <c r="AR100" s="49"/>
      <c r="AS100" s="88">
        <v>0</v>
      </c>
      <c r="AT100" s="89">
        <f t="shared" si="1"/>
        <v>47183.64</v>
      </c>
      <c r="AU100" s="90">
        <f>'05 - Elektro'!P120</f>
        <v>0</v>
      </c>
      <c r="AV100" s="89">
        <f>'05 - Elektro'!J35</f>
        <v>47183.64</v>
      </c>
      <c r="AW100" s="89">
        <f>'05 - Elektro'!J36</f>
        <v>0</v>
      </c>
      <c r="AX100" s="89">
        <f>'05 - Elektro'!J37</f>
        <v>0</v>
      </c>
      <c r="AY100" s="89">
        <f>'05 - Elektro'!J38</f>
        <v>0</v>
      </c>
      <c r="AZ100" s="89">
        <f>'05 - Elektro'!F35</f>
        <v>224684</v>
      </c>
      <c r="BA100" s="89">
        <f>'05 - Elektro'!F36</f>
        <v>0</v>
      </c>
      <c r="BB100" s="89">
        <f>'05 - Elektro'!F37</f>
        <v>0</v>
      </c>
      <c r="BC100" s="89">
        <f>'05 - Elektro'!F38</f>
        <v>0</v>
      </c>
      <c r="BD100" s="91">
        <f>'05 - Elektro'!F39</f>
        <v>0</v>
      </c>
      <c r="BT100" s="25" t="s">
        <v>80</v>
      </c>
      <c r="BV100" s="25" t="s">
        <v>73</v>
      </c>
      <c r="BW100" s="25" t="s">
        <v>97</v>
      </c>
      <c r="BX100" s="25" t="s">
        <v>79</v>
      </c>
      <c r="CL100" s="25" t="s">
        <v>1</v>
      </c>
    </row>
    <row r="101" spans="1:91" s="4" customFormat="1" ht="16.5" customHeight="1">
      <c r="A101" s="86" t="s">
        <v>81</v>
      </c>
      <c r="B101" s="49"/>
      <c r="C101" s="10"/>
      <c r="D101" s="10"/>
      <c r="E101" s="237" t="s">
        <v>98</v>
      </c>
      <c r="F101" s="237"/>
      <c r="G101" s="237"/>
      <c r="H101" s="237"/>
      <c r="I101" s="237"/>
      <c r="J101" s="10"/>
      <c r="K101" s="237" t="s">
        <v>99</v>
      </c>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14">
        <f>'VRN - Vedlejší rozpočtové...'!J32</f>
        <v>43120</v>
      </c>
      <c r="AH101" s="215"/>
      <c r="AI101" s="215"/>
      <c r="AJ101" s="215"/>
      <c r="AK101" s="215"/>
      <c r="AL101" s="215"/>
      <c r="AM101" s="215"/>
      <c r="AN101" s="214">
        <f t="shared" si="0"/>
        <v>52175.199999999997</v>
      </c>
      <c r="AO101" s="215"/>
      <c r="AP101" s="215"/>
      <c r="AQ101" s="87" t="s">
        <v>84</v>
      </c>
      <c r="AR101" s="49"/>
      <c r="AS101" s="88">
        <v>0</v>
      </c>
      <c r="AT101" s="89">
        <f t="shared" si="1"/>
        <v>9055.2000000000007</v>
      </c>
      <c r="AU101" s="90">
        <f>'VRN - Vedlejší rozpočtové...'!P121</f>
        <v>0</v>
      </c>
      <c r="AV101" s="89">
        <f>'VRN - Vedlejší rozpočtové...'!J35</f>
        <v>9055.2000000000007</v>
      </c>
      <c r="AW101" s="89">
        <f>'VRN - Vedlejší rozpočtové...'!J36</f>
        <v>0</v>
      </c>
      <c r="AX101" s="89">
        <f>'VRN - Vedlejší rozpočtové...'!J37</f>
        <v>0</v>
      </c>
      <c r="AY101" s="89">
        <f>'VRN - Vedlejší rozpočtové...'!J38</f>
        <v>0</v>
      </c>
      <c r="AZ101" s="89">
        <f>'VRN - Vedlejší rozpočtové...'!F35</f>
        <v>43120</v>
      </c>
      <c r="BA101" s="89">
        <f>'VRN - Vedlejší rozpočtové...'!F36</f>
        <v>0</v>
      </c>
      <c r="BB101" s="89">
        <f>'VRN - Vedlejší rozpočtové...'!F37</f>
        <v>0</v>
      </c>
      <c r="BC101" s="89">
        <f>'VRN - Vedlejší rozpočtové...'!F38</f>
        <v>0</v>
      </c>
      <c r="BD101" s="91">
        <f>'VRN - Vedlejší rozpočtové...'!F39</f>
        <v>0</v>
      </c>
      <c r="BT101" s="25" t="s">
        <v>80</v>
      </c>
      <c r="BV101" s="25" t="s">
        <v>73</v>
      </c>
      <c r="BW101" s="25" t="s">
        <v>100</v>
      </c>
      <c r="BX101" s="25" t="s">
        <v>79</v>
      </c>
      <c r="CL101" s="25" t="s">
        <v>1</v>
      </c>
    </row>
    <row r="102" spans="1:91" s="7" customFormat="1" ht="16.5" customHeight="1">
      <c r="B102" s="77"/>
      <c r="C102" s="78"/>
      <c r="D102" s="250" t="s">
        <v>101</v>
      </c>
      <c r="E102" s="250"/>
      <c r="F102" s="250"/>
      <c r="G102" s="250"/>
      <c r="H102" s="250"/>
      <c r="I102" s="79"/>
      <c r="J102" s="250" t="s">
        <v>102</v>
      </c>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23">
        <f>ROUND(SUM(AG103:AG107),2)</f>
        <v>3687530.87</v>
      </c>
      <c r="AH102" s="224"/>
      <c r="AI102" s="224"/>
      <c r="AJ102" s="224"/>
      <c r="AK102" s="224"/>
      <c r="AL102" s="224"/>
      <c r="AM102" s="224"/>
      <c r="AN102" s="246">
        <f t="shared" si="0"/>
        <v>4461912.3499999996</v>
      </c>
      <c r="AO102" s="224"/>
      <c r="AP102" s="224"/>
      <c r="AQ102" s="80" t="s">
        <v>77</v>
      </c>
      <c r="AR102" s="77"/>
      <c r="AS102" s="81">
        <f>ROUND(SUM(AS103:AS107),2)</f>
        <v>0</v>
      </c>
      <c r="AT102" s="82">
        <f t="shared" si="1"/>
        <v>774381.48</v>
      </c>
      <c r="AU102" s="83">
        <f>ROUND(SUM(AU103:AU107),5)</f>
        <v>2163.21423</v>
      </c>
      <c r="AV102" s="82">
        <f>ROUND(AZ102*L29,2)</f>
        <v>774381.48</v>
      </c>
      <c r="AW102" s="82">
        <f>ROUND(BA102*L30,2)</f>
        <v>0</v>
      </c>
      <c r="AX102" s="82">
        <f>ROUND(BB102*L29,2)</f>
        <v>0</v>
      </c>
      <c r="AY102" s="82">
        <f>ROUND(BC102*L30,2)</f>
        <v>0</v>
      </c>
      <c r="AZ102" s="82">
        <f>ROUND(SUM(AZ103:AZ107),2)</f>
        <v>3687530.87</v>
      </c>
      <c r="BA102" s="82">
        <f>ROUND(SUM(BA103:BA107),2)</f>
        <v>0</v>
      </c>
      <c r="BB102" s="82">
        <f>ROUND(SUM(BB103:BB107),2)</f>
        <v>0</v>
      </c>
      <c r="BC102" s="82">
        <f>ROUND(SUM(BC103:BC107),2)</f>
        <v>0</v>
      </c>
      <c r="BD102" s="84">
        <f>ROUND(SUM(BD103:BD107),2)</f>
        <v>0</v>
      </c>
      <c r="BS102" s="85" t="s">
        <v>70</v>
      </c>
      <c r="BT102" s="85" t="s">
        <v>78</v>
      </c>
      <c r="BU102" s="85" t="s">
        <v>72</v>
      </c>
      <c r="BV102" s="85" t="s">
        <v>73</v>
      </c>
      <c r="BW102" s="85" t="s">
        <v>103</v>
      </c>
      <c r="BX102" s="85" t="s">
        <v>4</v>
      </c>
      <c r="CL102" s="85" t="s">
        <v>1</v>
      </c>
      <c r="CM102" s="85" t="s">
        <v>80</v>
      </c>
    </row>
    <row r="103" spans="1:91" s="4" customFormat="1" ht="16.5" customHeight="1">
      <c r="A103" s="86" t="s">
        <v>81</v>
      </c>
      <c r="B103" s="49"/>
      <c r="C103" s="10"/>
      <c r="D103" s="10"/>
      <c r="E103" s="237" t="s">
        <v>104</v>
      </c>
      <c r="F103" s="237"/>
      <c r="G103" s="237"/>
      <c r="H103" s="237"/>
      <c r="I103" s="237"/>
      <c r="J103" s="10"/>
      <c r="K103" s="237" t="s">
        <v>87</v>
      </c>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14">
        <f>'02.1 - Nová výstavba'!J32</f>
        <v>2451333.7599999998</v>
      </c>
      <c r="AH103" s="215"/>
      <c r="AI103" s="215"/>
      <c r="AJ103" s="215"/>
      <c r="AK103" s="215"/>
      <c r="AL103" s="215"/>
      <c r="AM103" s="215"/>
      <c r="AN103" s="214">
        <f t="shared" si="0"/>
        <v>2966113.8499999996</v>
      </c>
      <c r="AO103" s="215"/>
      <c r="AP103" s="215"/>
      <c r="AQ103" s="87" t="s">
        <v>84</v>
      </c>
      <c r="AR103" s="49"/>
      <c r="AS103" s="88">
        <v>0</v>
      </c>
      <c r="AT103" s="89">
        <f t="shared" si="1"/>
        <v>514780.09</v>
      </c>
      <c r="AU103" s="90">
        <f>'02.1 - Nová výstavba'!P141</f>
        <v>2163.2142300000005</v>
      </c>
      <c r="AV103" s="89">
        <f>'02.1 - Nová výstavba'!J35</f>
        <v>514780.09</v>
      </c>
      <c r="AW103" s="89">
        <f>'02.1 - Nová výstavba'!J36</f>
        <v>0</v>
      </c>
      <c r="AX103" s="89">
        <f>'02.1 - Nová výstavba'!J37</f>
        <v>0</v>
      </c>
      <c r="AY103" s="89">
        <f>'02.1 - Nová výstavba'!J38</f>
        <v>0</v>
      </c>
      <c r="AZ103" s="89">
        <f>'02.1 - Nová výstavba'!F35</f>
        <v>2451333.7599999998</v>
      </c>
      <c r="BA103" s="89">
        <f>'02.1 - Nová výstavba'!F36</f>
        <v>0</v>
      </c>
      <c r="BB103" s="89">
        <f>'02.1 - Nová výstavba'!F37</f>
        <v>0</v>
      </c>
      <c r="BC103" s="89">
        <f>'02.1 - Nová výstavba'!F38</f>
        <v>0</v>
      </c>
      <c r="BD103" s="91">
        <f>'02.1 - Nová výstavba'!F39</f>
        <v>0</v>
      </c>
      <c r="BT103" s="25" t="s">
        <v>80</v>
      </c>
      <c r="BV103" s="25" t="s">
        <v>73</v>
      </c>
      <c r="BW103" s="25" t="s">
        <v>105</v>
      </c>
      <c r="BX103" s="25" t="s">
        <v>103</v>
      </c>
      <c r="CL103" s="25" t="s">
        <v>1</v>
      </c>
    </row>
    <row r="104" spans="1:91" s="4" customFormat="1" ht="16.5" customHeight="1">
      <c r="A104" s="86" t="s">
        <v>81</v>
      </c>
      <c r="B104" s="49"/>
      <c r="C104" s="10"/>
      <c r="D104" s="10"/>
      <c r="E104" s="237" t="s">
        <v>106</v>
      </c>
      <c r="F104" s="237"/>
      <c r="G104" s="237"/>
      <c r="H104" s="237"/>
      <c r="I104" s="237"/>
      <c r="J104" s="10"/>
      <c r="K104" s="237" t="s">
        <v>90</v>
      </c>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14">
        <f>'03.1 - Zpevněné plochy'!J32</f>
        <v>192381.11</v>
      </c>
      <c r="AH104" s="215"/>
      <c r="AI104" s="215"/>
      <c r="AJ104" s="215"/>
      <c r="AK104" s="215"/>
      <c r="AL104" s="215"/>
      <c r="AM104" s="215"/>
      <c r="AN104" s="214">
        <f t="shared" si="0"/>
        <v>232781.13999999998</v>
      </c>
      <c r="AO104" s="215"/>
      <c r="AP104" s="215"/>
      <c r="AQ104" s="87" t="s">
        <v>84</v>
      </c>
      <c r="AR104" s="49"/>
      <c r="AS104" s="88">
        <v>0</v>
      </c>
      <c r="AT104" s="89">
        <f t="shared" si="1"/>
        <v>40400.03</v>
      </c>
      <c r="AU104" s="90">
        <f>'03.1 - Zpevněné plochy'!P120</f>
        <v>0</v>
      </c>
      <c r="AV104" s="89">
        <f>'03.1 - Zpevněné plochy'!J35</f>
        <v>40400.03</v>
      </c>
      <c r="AW104" s="89">
        <f>'03.1 - Zpevněné plochy'!J36</f>
        <v>0</v>
      </c>
      <c r="AX104" s="89">
        <f>'03.1 - Zpevněné plochy'!J37</f>
        <v>0</v>
      </c>
      <c r="AY104" s="89">
        <f>'03.1 - Zpevněné plochy'!J38</f>
        <v>0</v>
      </c>
      <c r="AZ104" s="89">
        <f>'03.1 - Zpevněné plochy'!F35</f>
        <v>192381.11</v>
      </c>
      <c r="BA104" s="89">
        <f>'03.1 - Zpevněné plochy'!F36</f>
        <v>0</v>
      </c>
      <c r="BB104" s="89">
        <f>'03.1 - Zpevněné plochy'!F37</f>
        <v>0</v>
      </c>
      <c r="BC104" s="89">
        <f>'03.1 - Zpevněné plochy'!F38</f>
        <v>0</v>
      </c>
      <c r="BD104" s="91">
        <f>'03.1 - Zpevněné plochy'!F39</f>
        <v>0</v>
      </c>
      <c r="BT104" s="25" t="s">
        <v>80</v>
      </c>
      <c r="BV104" s="25" t="s">
        <v>73</v>
      </c>
      <c r="BW104" s="25" t="s">
        <v>107</v>
      </c>
      <c r="BX104" s="25" t="s">
        <v>103</v>
      </c>
      <c r="CL104" s="25" t="s">
        <v>1</v>
      </c>
    </row>
    <row r="105" spans="1:91" s="4" customFormat="1" ht="16.5" customHeight="1">
      <c r="A105" s="86" t="s">
        <v>81</v>
      </c>
      <c r="B105" s="49"/>
      <c r="C105" s="10"/>
      <c r="D105" s="10"/>
      <c r="E105" s="237" t="s">
        <v>108</v>
      </c>
      <c r="F105" s="237"/>
      <c r="G105" s="237"/>
      <c r="H105" s="237"/>
      <c r="I105" s="237"/>
      <c r="J105" s="10"/>
      <c r="K105" s="237" t="s">
        <v>93</v>
      </c>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14">
        <f>'04.1 - ZTI'!J32</f>
        <v>660589</v>
      </c>
      <c r="AH105" s="215"/>
      <c r="AI105" s="215"/>
      <c r="AJ105" s="215"/>
      <c r="AK105" s="215"/>
      <c r="AL105" s="215"/>
      <c r="AM105" s="215"/>
      <c r="AN105" s="214">
        <f t="shared" si="0"/>
        <v>799312.69</v>
      </c>
      <c r="AO105" s="215"/>
      <c r="AP105" s="215"/>
      <c r="AQ105" s="87" t="s">
        <v>84</v>
      </c>
      <c r="AR105" s="49"/>
      <c r="AS105" s="88">
        <v>0</v>
      </c>
      <c r="AT105" s="89">
        <f t="shared" si="1"/>
        <v>138723.69</v>
      </c>
      <c r="AU105" s="90">
        <f>'04.1 - ZTI'!P120</f>
        <v>0</v>
      </c>
      <c r="AV105" s="89">
        <f>'04.1 - ZTI'!J35</f>
        <v>138723.69</v>
      </c>
      <c r="AW105" s="89">
        <f>'04.1 - ZTI'!J36</f>
        <v>0</v>
      </c>
      <c r="AX105" s="89">
        <f>'04.1 - ZTI'!J37</f>
        <v>0</v>
      </c>
      <c r="AY105" s="89">
        <f>'04.1 - ZTI'!J38</f>
        <v>0</v>
      </c>
      <c r="AZ105" s="89">
        <f>'04.1 - ZTI'!F35</f>
        <v>660589</v>
      </c>
      <c r="BA105" s="89">
        <f>'04.1 - ZTI'!F36</f>
        <v>0</v>
      </c>
      <c r="BB105" s="89">
        <f>'04.1 - ZTI'!F37</f>
        <v>0</v>
      </c>
      <c r="BC105" s="89">
        <f>'04.1 - ZTI'!F38</f>
        <v>0</v>
      </c>
      <c r="BD105" s="91">
        <f>'04.1 - ZTI'!F39</f>
        <v>0</v>
      </c>
      <c r="BT105" s="25" t="s">
        <v>80</v>
      </c>
      <c r="BV105" s="25" t="s">
        <v>73</v>
      </c>
      <c r="BW105" s="25" t="s">
        <v>109</v>
      </c>
      <c r="BX105" s="25" t="s">
        <v>103</v>
      </c>
      <c r="CL105" s="25" t="s">
        <v>1</v>
      </c>
    </row>
    <row r="106" spans="1:91" s="4" customFormat="1" ht="16.5" customHeight="1">
      <c r="A106" s="86" t="s">
        <v>81</v>
      </c>
      <c r="B106" s="49"/>
      <c r="C106" s="10"/>
      <c r="D106" s="10"/>
      <c r="E106" s="237" t="s">
        <v>110</v>
      </c>
      <c r="F106" s="237"/>
      <c r="G106" s="237"/>
      <c r="H106" s="237"/>
      <c r="I106" s="237"/>
      <c r="J106" s="10"/>
      <c r="K106" s="237" t="s">
        <v>96</v>
      </c>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14">
        <f>'05.1 - Elektro'!J32</f>
        <v>337027</v>
      </c>
      <c r="AH106" s="215"/>
      <c r="AI106" s="215"/>
      <c r="AJ106" s="215"/>
      <c r="AK106" s="215"/>
      <c r="AL106" s="215"/>
      <c r="AM106" s="215"/>
      <c r="AN106" s="214">
        <f t="shared" si="0"/>
        <v>407802.67</v>
      </c>
      <c r="AO106" s="215"/>
      <c r="AP106" s="215"/>
      <c r="AQ106" s="87" t="s">
        <v>84</v>
      </c>
      <c r="AR106" s="49"/>
      <c r="AS106" s="88">
        <v>0</v>
      </c>
      <c r="AT106" s="89">
        <f t="shared" si="1"/>
        <v>70775.67</v>
      </c>
      <c r="AU106" s="90">
        <f>'05.1 - Elektro'!P120</f>
        <v>0</v>
      </c>
      <c r="AV106" s="89">
        <f>'05.1 - Elektro'!J35</f>
        <v>70775.67</v>
      </c>
      <c r="AW106" s="89">
        <f>'05.1 - Elektro'!J36</f>
        <v>0</v>
      </c>
      <c r="AX106" s="89">
        <f>'05.1 - Elektro'!J37</f>
        <v>0</v>
      </c>
      <c r="AY106" s="89">
        <f>'05.1 - Elektro'!J38</f>
        <v>0</v>
      </c>
      <c r="AZ106" s="89">
        <f>'05.1 - Elektro'!F35</f>
        <v>337027</v>
      </c>
      <c r="BA106" s="89">
        <f>'05.1 - Elektro'!F36</f>
        <v>0</v>
      </c>
      <c r="BB106" s="89">
        <f>'05.1 - Elektro'!F37</f>
        <v>0</v>
      </c>
      <c r="BC106" s="89">
        <f>'05.1 - Elektro'!F38</f>
        <v>0</v>
      </c>
      <c r="BD106" s="91">
        <f>'05.1 - Elektro'!F39</f>
        <v>0</v>
      </c>
      <c r="BT106" s="25" t="s">
        <v>80</v>
      </c>
      <c r="BV106" s="25" t="s">
        <v>73</v>
      </c>
      <c r="BW106" s="25" t="s">
        <v>111</v>
      </c>
      <c r="BX106" s="25" t="s">
        <v>103</v>
      </c>
      <c r="CL106" s="25" t="s">
        <v>1</v>
      </c>
    </row>
    <row r="107" spans="1:91" s="4" customFormat="1" ht="16.5" customHeight="1">
      <c r="A107" s="86" t="s">
        <v>81</v>
      </c>
      <c r="B107" s="49"/>
      <c r="C107" s="10"/>
      <c r="D107" s="10"/>
      <c r="E107" s="237" t="s">
        <v>98</v>
      </c>
      <c r="F107" s="237"/>
      <c r="G107" s="237"/>
      <c r="H107" s="237"/>
      <c r="I107" s="237"/>
      <c r="J107" s="10"/>
      <c r="K107" s="237" t="s">
        <v>99</v>
      </c>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14">
        <f>'VRN - Vedlejší rozpočtové..._01'!J32</f>
        <v>46200</v>
      </c>
      <c r="AH107" s="215"/>
      <c r="AI107" s="215"/>
      <c r="AJ107" s="215"/>
      <c r="AK107" s="215"/>
      <c r="AL107" s="215"/>
      <c r="AM107" s="215"/>
      <c r="AN107" s="214">
        <f t="shared" si="0"/>
        <v>55902</v>
      </c>
      <c r="AO107" s="215"/>
      <c r="AP107" s="215"/>
      <c r="AQ107" s="87" t="s">
        <v>84</v>
      </c>
      <c r="AR107" s="49"/>
      <c r="AS107" s="92">
        <v>0</v>
      </c>
      <c r="AT107" s="93">
        <f t="shared" si="1"/>
        <v>9702</v>
      </c>
      <c r="AU107" s="94">
        <f>'VRN - Vedlejší rozpočtové..._01'!P121</f>
        <v>0</v>
      </c>
      <c r="AV107" s="93">
        <f>'VRN - Vedlejší rozpočtové..._01'!J35</f>
        <v>9702</v>
      </c>
      <c r="AW107" s="93">
        <f>'VRN - Vedlejší rozpočtové..._01'!J36</f>
        <v>0</v>
      </c>
      <c r="AX107" s="93">
        <f>'VRN - Vedlejší rozpočtové..._01'!J37</f>
        <v>0</v>
      </c>
      <c r="AY107" s="93">
        <f>'VRN - Vedlejší rozpočtové..._01'!J38</f>
        <v>0</v>
      </c>
      <c r="AZ107" s="93">
        <f>'VRN - Vedlejší rozpočtové..._01'!F35</f>
        <v>46200</v>
      </c>
      <c r="BA107" s="93">
        <f>'VRN - Vedlejší rozpočtové..._01'!F36</f>
        <v>0</v>
      </c>
      <c r="BB107" s="93">
        <f>'VRN - Vedlejší rozpočtové..._01'!F37</f>
        <v>0</v>
      </c>
      <c r="BC107" s="93">
        <f>'VRN - Vedlejší rozpočtové..._01'!F38</f>
        <v>0</v>
      </c>
      <c r="BD107" s="95">
        <f>'VRN - Vedlejší rozpočtové..._01'!F39</f>
        <v>0</v>
      </c>
      <c r="BT107" s="25" t="s">
        <v>80</v>
      </c>
      <c r="BV107" s="25" t="s">
        <v>73</v>
      </c>
      <c r="BW107" s="25" t="s">
        <v>112</v>
      </c>
      <c r="BX107" s="25" t="s">
        <v>103</v>
      </c>
      <c r="CL107" s="25" t="s">
        <v>1</v>
      </c>
    </row>
    <row r="108" spans="1:91" s="2" customFormat="1" ht="30" customHeight="1">
      <c r="A108" s="30"/>
      <c r="B108" s="31"/>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1"/>
      <c r="AS108" s="30"/>
      <c r="AT108" s="30"/>
      <c r="AU108" s="30"/>
      <c r="AV108" s="30"/>
      <c r="AW108" s="30"/>
      <c r="AX108" s="30"/>
      <c r="AY108" s="30"/>
      <c r="AZ108" s="30"/>
      <c r="BA108" s="30"/>
      <c r="BB108" s="30"/>
      <c r="BC108" s="30"/>
      <c r="BD108" s="30"/>
      <c r="BE108" s="30"/>
    </row>
    <row r="109" spans="1:91" s="2" customFormat="1" ht="6.95" customHeight="1">
      <c r="A109" s="30"/>
      <c r="B109" s="45"/>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31"/>
      <c r="AS109" s="30"/>
      <c r="AT109" s="30"/>
      <c r="AU109" s="30"/>
      <c r="AV109" s="30"/>
      <c r="AW109" s="30"/>
      <c r="AX109" s="30"/>
      <c r="AY109" s="30"/>
      <c r="AZ109" s="30"/>
      <c r="BA109" s="30"/>
      <c r="BB109" s="30"/>
      <c r="BC109" s="30"/>
      <c r="BD109" s="30"/>
      <c r="BE109" s="30"/>
    </row>
  </sheetData>
  <mergeCells count="88">
    <mergeCell ref="C92:G92"/>
    <mergeCell ref="D102:H102"/>
    <mergeCell ref="D95:H95"/>
    <mergeCell ref="E104:I104"/>
    <mergeCell ref="E103:I103"/>
    <mergeCell ref="E97:I97"/>
    <mergeCell ref="E96:I96"/>
    <mergeCell ref="E101:I101"/>
    <mergeCell ref="E100:I100"/>
    <mergeCell ref="E99:I99"/>
    <mergeCell ref="E98:I98"/>
    <mergeCell ref="I92:AF92"/>
    <mergeCell ref="J102:AF102"/>
    <mergeCell ref="J95:AF95"/>
    <mergeCell ref="K96:AF96"/>
    <mergeCell ref="K104:AF104"/>
    <mergeCell ref="K100:AF100"/>
    <mergeCell ref="K97:AF97"/>
    <mergeCell ref="K101:AF101"/>
    <mergeCell ref="K103:AF103"/>
    <mergeCell ref="K99:AF99"/>
    <mergeCell ref="K98:AF98"/>
    <mergeCell ref="AN99:AP99"/>
    <mergeCell ref="AN97:AP97"/>
    <mergeCell ref="AN101:AP101"/>
    <mergeCell ref="AN100:AP100"/>
    <mergeCell ref="AN95:AP95"/>
    <mergeCell ref="AN98:AP98"/>
    <mergeCell ref="W29:AE29"/>
    <mergeCell ref="AK29:AO29"/>
    <mergeCell ref="L29:P29"/>
    <mergeCell ref="AK30:AO30"/>
    <mergeCell ref="W30:AE30"/>
    <mergeCell ref="L30:P30"/>
    <mergeCell ref="K6:AO6"/>
    <mergeCell ref="E23:AN23"/>
    <mergeCell ref="AK26:AO26"/>
    <mergeCell ref="AK28:AO28"/>
    <mergeCell ref="L28:P28"/>
    <mergeCell ref="W28:AE28"/>
    <mergeCell ref="W31:AE31"/>
    <mergeCell ref="L32:P32"/>
    <mergeCell ref="W32:AE32"/>
    <mergeCell ref="AK32:AO32"/>
    <mergeCell ref="E107:I107"/>
    <mergeCell ref="K107:AF107"/>
    <mergeCell ref="AG94:AM94"/>
    <mergeCell ref="L85:AO85"/>
    <mergeCell ref="E105:I105"/>
    <mergeCell ref="K105:AF105"/>
    <mergeCell ref="E106:I106"/>
    <mergeCell ref="K106:AF106"/>
    <mergeCell ref="AN103:AP103"/>
    <mergeCell ref="AN102:AP102"/>
    <mergeCell ref="AN96:AP96"/>
    <mergeCell ref="AN92:AP92"/>
    <mergeCell ref="AR2:BE2"/>
    <mergeCell ref="AG97:AM97"/>
    <mergeCell ref="AG104:AM104"/>
    <mergeCell ref="AG103:AM103"/>
    <mergeCell ref="AG102:AM102"/>
    <mergeCell ref="AG101:AM101"/>
    <mergeCell ref="AG100:AM100"/>
    <mergeCell ref="AG92:AM92"/>
    <mergeCell ref="AG95:AM95"/>
    <mergeCell ref="AG98:AM98"/>
    <mergeCell ref="AG99:AM99"/>
    <mergeCell ref="AG96:AM96"/>
    <mergeCell ref="AM87:AN87"/>
    <mergeCell ref="AM89:AP89"/>
    <mergeCell ref="AM90:AP90"/>
    <mergeCell ref="AN104:AP104"/>
    <mergeCell ref="K5:N5"/>
    <mergeCell ref="AN107:AP107"/>
    <mergeCell ref="AG107:AM107"/>
    <mergeCell ref="AN94:AP94"/>
    <mergeCell ref="AS89:AT91"/>
    <mergeCell ref="AN105:AP105"/>
    <mergeCell ref="AG105:AM105"/>
    <mergeCell ref="AN106:AP106"/>
    <mergeCell ref="AG106:AM106"/>
    <mergeCell ref="L33:P33"/>
    <mergeCell ref="W33:AE33"/>
    <mergeCell ref="AK33:AO33"/>
    <mergeCell ref="AK35:AO35"/>
    <mergeCell ref="X35:AB35"/>
    <mergeCell ref="L31:P31"/>
    <mergeCell ref="AK31:AO31"/>
  </mergeCells>
  <hyperlinks>
    <hyperlink ref="A96" location="'01 - Bourací práce'!C2" display="/"/>
    <hyperlink ref="A97" location="'02 - Nová výstavba'!C2" display="/"/>
    <hyperlink ref="A98" location="'03 - Zpevněné plochy'!C2" display="/"/>
    <hyperlink ref="A99" location="'04 - ZTI'!C2" display="/"/>
    <hyperlink ref="A100" location="'05 - Elektro'!C2" display="/"/>
    <hyperlink ref="A101" location="'VRN - Vedlejší rozpočtové...'!C2" display="/"/>
    <hyperlink ref="A103" location="'02.1 - Nová výstavba'!C2" display="/"/>
    <hyperlink ref="A104" location="'03.1 - Zpevněné plochy'!C2" display="/"/>
    <hyperlink ref="A105" location="'04.1 - ZTI'!C2" display="/"/>
    <hyperlink ref="A106" location="'05.1 - Elektro'!C2" display="/"/>
    <hyperlink ref="A107" location="'VRN - Vedlejší rozpočtové..._01'!C2" display="/"/>
  </hyperlinks>
  <pageMargins left="0.39370078740157483" right="0.39370078740157483" top="0.39370078740157483" bottom="0.39370078740157483" header="0" footer="0"/>
  <pageSetup paperSize="9" scale="75"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2"/>
  <sheetViews>
    <sheetView showGridLines="0" workbookViewId="0">
      <selection activeCell="H109" sqref="H10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109</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1569</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1861</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8"/>
      <c r="B29" s="99"/>
      <c r="C29" s="98"/>
      <c r="D29" s="98"/>
      <c r="E29" s="240" t="s">
        <v>1</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660589</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ROUND((SUM(BE120:BE121)),  2)</f>
        <v>660589</v>
      </c>
      <c r="G35" s="30"/>
      <c r="H35" s="30"/>
      <c r="I35" s="104">
        <v>0.21</v>
      </c>
      <c r="J35" s="103">
        <f>ROUND(((SUM(BE120:BE121))*I35),  2)</f>
        <v>138723.69</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ROUND((SUM(BF120:BF121)),  2)</f>
        <v>0</v>
      </c>
      <c r="G36" s="30"/>
      <c r="H36" s="30"/>
      <c r="I36" s="104">
        <v>0.15</v>
      </c>
      <c r="J36" s="103">
        <f>ROUND(((SUM(BF120:BF121))*I36),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799312.69</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1569</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04.1 - ZTI</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660589</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1569</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04.1 - ZTI</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660589</v>
      </c>
      <c r="K120" s="30"/>
      <c r="L120" s="31"/>
      <c r="M120" s="63"/>
      <c r="N120" s="54"/>
      <c r="O120" s="64"/>
      <c r="P120" s="131">
        <f>P121</f>
        <v>0</v>
      </c>
      <c r="Q120" s="64"/>
      <c r="R120" s="131">
        <f>R121</f>
        <v>0</v>
      </c>
      <c r="S120" s="64"/>
      <c r="T120" s="132">
        <f>T121</f>
        <v>0</v>
      </c>
      <c r="U120" s="30"/>
      <c r="V120" s="30"/>
      <c r="W120" s="30"/>
      <c r="X120" s="30"/>
      <c r="Y120" s="30"/>
      <c r="Z120" s="30"/>
      <c r="AA120" s="30"/>
      <c r="AB120" s="30"/>
      <c r="AC120" s="30"/>
      <c r="AD120" s="30"/>
      <c r="AE120" s="30"/>
      <c r="AT120" s="18" t="s">
        <v>70</v>
      </c>
      <c r="AU120" s="18" t="s">
        <v>123</v>
      </c>
      <c r="BK120" s="133">
        <f>BK121</f>
        <v>660589</v>
      </c>
    </row>
    <row r="121" spans="1:65" s="2" customFormat="1" ht="16.5" customHeight="1">
      <c r="A121" s="30"/>
      <c r="B121" s="146"/>
      <c r="C121" s="147" t="s">
        <v>78</v>
      </c>
      <c r="D121" s="147" t="s">
        <v>154</v>
      </c>
      <c r="E121" s="148" t="s">
        <v>1862</v>
      </c>
      <c r="F121" s="149" t="s">
        <v>1867</v>
      </c>
      <c r="G121" s="150" t="s">
        <v>300</v>
      </c>
      <c r="H121" s="151">
        <v>1</v>
      </c>
      <c r="I121" s="152">
        <v>660589</v>
      </c>
      <c r="J121" s="152">
        <f>ROUND(I121*H121,2)</f>
        <v>660589</v>
      </c>
      <c r="K121" s="149" t="s">
        <v>1</v>
      </c>
      <c r="L121" s="31"/>
      <c r="M121" s="202" t="s">
        <v>1</v>
      </c>
      <c r="N121" s="203" t="s">
        <v>36</v>
      </c>
      <c r="O121" s="204">
        <v>0</v>
      </c>
      <c r="P121" s="204">
        <f>O121*H121</f>
        <v>0</v>
      </c>
      <c r="Q121" s="204">
        <v>0</v>
      </c>
      <c r="R121" s="204">
        <f>Q121*H121</f>
        <v>0</v>
      </c>
      <c r="S121" s="204">
        <v>0</v>
      </c>
      <c r="T121" s="205">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660589</v>
      </c>
      <c r="BF121" s="158">
        <f>IF(N121="snížená",J121,0)</f>
        <v>0</v>
      </c>
      <c r="BG121" s="158">
        <f>IF(N121="zákl. přenesená",J121,0)</f>
        <v>0</v>
      </c>
      <c r="BH121" s="158">
        <f>IF(N121="sníž. přenesená",J121,0)</f>
        <v>0</v>
      </c>
      <c r="BI121" s="158">
        <f>IF(N121="nulová",J121,0)</f>
        <v>0</v>
      </c>
      <c r="BJ121" s="18" t="s">
        <v>78</v>
      </c>
      <c r="BK121" s="158">
        <f>ROUND(I121*H121,2)</f>
        <v>660589</v>
      </c>
      <c r="BL121" s="18" t="s">
        <v>158</v>
      </c>
      <c r="BM121" s="157" t="s">
        <v>1863</v>
      </c>
    </row>
    <row r="122" spans="1:65" s="2" customFormat="1" ht="6.95" customHeight="1">
      <c r="A122" s="30"/>
      <c r="B122" s="45"/>
      <c r="C122" s="46"/>
      <c r="D122" s="46"/>
      <c r="E122" s="46"/>
      <c r="F122" s="46"/>
      <c r="G122" s="46"/>
      <c r="H122" s="46"/>
      <c r="I122" s="46"/>
      <c r="J122" s="46"/>
      <c r="K122" s="46"/>
      <c r="L122" s="31"/>
      <c r="M122" s="30"/>
      <c r="O122" s="30"/>
      <c r="P122" s="30"/>
      <c r="Q122" s="30"/>
      <c r="R122" s="30"/>
      <c r="S122" s="30"/>
      <c r="T122" s="30"/>
      <c r="U122" s="30"/>
      <c r="V122" s="30"/>
      <c r="W122" s="30"/>
      <c r="X122" s="30"/>
      <c r="Y122" s="30"/>
      <c r="Z122" s="30"/>
      <c r="AA122" s="30"/>
      <c r="AB122" s="30"/>
      <c r="AC122" s="30"/>
      <c r="AD122" s="30"/>
      <c r="AE122" s="30"/>
    </row>
  </sheetData>
  <autoFilter ref="C119:K12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2"/>
  <sheetViews>
    <sheetView showGridLines="0" workbookViewId="0">
      <selection activeCell="J126" sqref="J126"/>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111</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1569</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1864</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8"/>
      <c r="B29" s="99"/>
      <c r="C29" s="98"/>
      <c r="D29" s="98"/>
      <c r="E29" s="240" t="s">
        <v>1</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337027</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ROUND((SUM(BE120:BE121)),  2)</f>
        <v>337027</v>
      </c>
      <c r="G35" s="30"/>
      <c r="H35" s="30"/>
      <c r="I35" s="104">
        <v>0.21</v>
      </c>
      <c r="J35" s="103">
        <f>ROUND(((SUM(BE120:BE121))*I35),  2)</f>
        <v>70775.67</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ROUND((SUM(BF120:BF121)),  2)</f>
        <v>0</v>
      </c>
      <c r="G36" s="30"/>
      <c r="H36" s="30"/>
      <c r="I36" s="104">
        <v>0.15</v>
      </c>
      <c r="J36" s="103">
        <f>ROUND(((SUM(BF120:BF121))*I36),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407802.67</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1569</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05.1 - Elektro</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337027</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1569</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05.1 - Elektro</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337027</v>
      </c>
      <c r="K120" s="30"/>
      <c r="L120" s="31"/>
      <c r="M120" s="63"/>
      <c r="N120" s="54"/>
      <c r="O120" s="64"/>
      <c r="P120" s="131">
        <f>P121</f>
        <v>0</v>
      </c>
      <c r="Q120" s="64"/>
      <c r="R120" s="131">
        <f>R121</f>
        <v>0</v>
      </c>
      <c r="S120" s="64"/>
      <c r="T120" s="132">
        <f>T121</f>
        <v>0</v>
      </c>
      <c r="U120" s="30"/>
      <c r="V120" s="30"/>
      <c r="W120" s="30"/>
      <c r="X120" s="30"/>
      <c r="Y120" s="30"/>
      <c r="Z120" s="30"/>
      <c r="AA120" s="30"/>
      <c r="AB120" s="30"/>
      <c r="AC120" s="30"/>
      <c r="AD120" s="30"/>
      <c r="AE120" s="30"/>
      <c r="AT120" s="18" t="s">
        <v>70</v>
      </c>
      <c r="AU120" s="18" t="s">
        <v>123</v>
      </c>
      <c r="BK120" s="133">
        <f>BK121</f>
        <v>337027</v>
      </c>
    </row>
    <row r="121" spans="1:65" s="2" customFormat="1" ht="16.5" customHeight="1">
      <c r="A121" s="30"/>
      <c r="B121" s="146"/>
      <c r="C121" s="147" t="s">
        <v>78</v>
      </c>
      <c r="D121" s="147" t="s">
        <v>154</v>
      </c>
      <c r="E121" s="148" t="s">
        <v>1544</v>
      </c>
      <c r="F121" s="149" t="s">
        <v>1545</v>
      </c>
      <c r="G121" s="150" t="s">
        <v>300</v>
      </c>
      <c r="H121" s="151">
        <v>1</v>
      </c>
      <c r="I121" s="152">
        <v>337027</v>
      </c>
      <c r="J121" s="152">
        <f>ROUND(I121*H121,2)</f>
        <v>337027</v>
      </c>
      <c r="K121" s="149" t="s">
        <v>1</v>
      </c>
      <c r="L121" s="31"/>
      <c r="M121" s="202" t="s">
        <v>1</v>
      </c>
      <c r="N121" s="203" t="s">
        <v>36</v>
      </c>
      <c r="O121" s="204">
        <v>0</v>
      </c>
      <c r="P121" s="204">
        <f>O121*H121</f>
        <v>0</v>
      </c>
      <c r="Q121" s="204">
        <v>0</v>
      </c>
      <c r="R121" s="204">
        <f>Q121*H121</f>
        <v>0</v>
      </c>
      <c r="S121" s="204">
        <v>0</v>
      </c>
      <c r="T121" s="205">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337027</v>
      </c>
      <c r="BF121" s="158">
        <f>IF(N121="snížená",J121,0)</f>
        <v>0</v>
      </c>
      <c r="BG121" s="158">
        <f>IF(N121="zákl. přenesená",J121,0)</f>
        <v>0</v>
      </c>
      <c r="BH121" s="158">
        <f>IF(N121="sníž. přenesená",J121,0)</f>
        <v>0</v>
      </c>
      <c r="BI121" s="158">
        <f>IF(N121="nulová",J121,0)</f>
        <v>0</v>
      </c>
      <c r="BJ121" s="18" t="s">
        <v>78</v>
      </c>
      <c r="BK121" s="158">
        <f>ROUND(I121*H121,2)</f>
        <v>337027</v>
      </c>
      <c r="BL121" s="18" t="s">
        <v>158</v>
      </c>
      <c r="BM121" s="157" t="s">
        <v>1865</v>
      </c>
    </row>
    <row r="122" spans="1:65" s="2" customFormat="1" ht="6.95" customHeight="1">
      <c r="A122" s="30"/>
      <c r="B122" s="45"/>
      <c r="C122" s="46"/>
      <c r="D122" s="46"/>
      <c r="E122" s="46"/>
      <c r="F122" s="46"/>
      <c r="G122" s="46"/>
      <c r="H122" s="46"/>
      <c r="I122" s="46"/>
      <c r="J122" s="46"/>
      <c r="K122" s="46"/>
      <c r="L122" s="31"/>
      <c r="M122" s="30"/>
      <c r="O122" s="30"/>
      <c r="P122" s="30"/>
      <c r="Q122" s="30"/>
      <c r="R122" s="30"/>
      <c r="S122" s="30"/>
      <c r="T122" s="30"/>
      <c r="U122" s="30"/>
      <c r="V122" s="30"/>
      <c r="W122" s="30"/>
      <c r="X122" s="30"/>
      <c r="Y122" s="30"/>
      <c r="Z122" s="30"/>
      <c r="AA122" s="30"/>
      <c r="AB122" s="30"/>
      <c r="AC122" s="30"/>
      <c r="AD122" s="30"/>
      <c r="AE122" s="30"/>
    </row>
  </sheetData>
  <autoFilter ref="C119:K12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2"/>
  <sheetViews>
    <sheetView showGridLines="0" tabSelected="1" topLeftCell="A118" workbookViewId="0">
      <selection activeCell="I124" sqref="I12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112</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1569</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1547</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ROUND(J121, 2)</f>
        <v>46200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ROUND((SUM(BE121:BE131)),  2)</f>
        <v>46200</v>
      </c>
      <c r="G35" s="30"/>
      <c r="H35" s="30"/>
      <c r="I35" s="104">
        <v>0.21</v>
      </c>
      <c r="J35" s="103">
        <f>ROUND(((SUM(BE121:BE131))*I35),  2)</f>
        <v>9702</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ROUND((SUM(BF121:BF131)),  2)</f>
        <v>0</v>
      </c>
      <c r="G36" s="30"/>
      <c r="H36" s="30"/>
      <c r="I36" s="104">
        <v>0.15</v>
      </c>
      <c r="J36" s="103">
        <f>ROUND(((SUM(BF121:BF131))*I36),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ROUND((SUM(BG121:BG131)),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ROUND((SUM(BH121:BH131)),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ROUND((SUM(BI121:BI131)),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55902</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1569</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VRN - Vedlejší rozpočtové náklady</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J121</f>
        <v>46200</v>
      </c>
      <c r="K98" s="30"/>
      <c r="L98" s="40"/>
      <c r="S98" s="30"/>
      <c r="T98" s="30"/>
      <c r="U98" s="30"/>
      <c r="V98" s="30"/>
      <c r="W98" s="30"/>
      <c r="X98" s="30"/>
      <c r="Y98" s="30"/>
      <c r="Z98" s="30"/>
      <c r="AA98" s="30"/>
      <c r="AB98" s="30"/>
      <c r="AC98" s="30"/>
      <c r="AD98" s="30"/>
      <c r="AE98" s="30"/>
      <c r="AU98" s="18" t="s">
        <v>123</v>
      </c>
    </row>
    <row r="99" spans="1:47" s="9" customFormat="1" ht="24.95" customHeight="1">
      <c r="B99" s="116"/>
      <c r="D99" s="117" t="s">
        <v>1547</v>
      </c>
      <c r="E99" s="118"/>
      <c r="F99" s="118"/>
      <c r="G99" s="118"/>
      <c r="H99" s="118"/>
      <c r="I99" s="118"/>
      <c r="J99" s="119">
        <f>J122</f>
        <v>46200</v>
      </c>
      <c r="L99" s="116"/>
    </row>
    <row r="100" spans="1:47" s="2" customFormat="1" ht="21.75" customHeight="1">
      <c r="A100" s="30"/>
      <c r="B100" s="31"/>
      <c r="C100" s="30"/>
      <c r="D100" s="30"/>
      <c r="E100" s="30"/>
      <c r="F100" s="30"/>
      <c r="G100" s="30"/>
      <c r="H100" s="30"/>
      <c r="I100" s="30"/>
      <c r="J100" s="30"/>
      <c r="K100" s="30"/>
      <c r="L100" s="40"/>
      <c r="S100" s="30"/>
      <c r="T100" s="30"/>
      <c r="U100" s="30"/>
      <c r="V100" s="30"/>
      <c r="W100" s="30"/>
      <c r="X100" s="30"/>
      <c r="Y100" s="30"/>
      <c r="Z100" s="30"/>
      <c r="AA100" s="30"/>
      <c r="AB100" s="30"/>
      <c r="AC100" s="30"/>
      <c r="AD100" s="30"/>
      <c r="AE100" s="30"/>
    </row>
    <row r="101" spans="1:47" s="2" customFormat="1" ht="6.95" customHeight="1">
      <c r="A101" s="30"/>
      <c r="B101" s="45"/>
      <c r="C101" s="46"/>
      <c r="D101" s="46"/>
      <c r="E101" s="46"/>
      <c r="F101" s="46"/>
      <c r="G101" s="46"/>
      <c r="H101" s="46"/>
      <c r="I101" s="46"/>
      <c r="J101" s="46"/>
      <c r="K101" s="46"/>
      <c r="L101" s="40"/>
      <c r="S101" s="30"/>
      <c r="T101" s="30"/>
      <c r="U101" s="30"/>
      <c r="V101" s="30"/>
      <c r="W101" s="30"/>
      <c r="X101" s="30"/>
      <c r="Y101" s="30"/>
      <c r="Z101" s="30"/>
      <c r="AA101" s="30"/>
      <c r="AB101" s="30"/>
      <c r="AC101" s="30"/>
      <c r="AD101" s="30"/>
      <c r="AE101" s="30"/>
    </row>
    <row r="105" spans="1:47" s="2" customFormat="1" ht="6.95" customHeight="1">
      <c r="A105" s="30"/>
      <c r="B105" s="47"/>
      <c r="C105" s="48"/>
      <c r="D105" s="48"/>
      <c r="E105" s="48"/>
      <c r="F105" s="48"/>
      <c r="G105" s="48"/>
      <c r="H105" s="48"/>
      <c r="I105" s="48"/>
      <c r="J105" s="48"/>
      <c r="K105" s="48"/>
      <c r="L105" s="40"/>
      <c r="S105" s="30"/>
      <c r="T105" s="30"/>
      <c r="U105" s="30"/>
      <c r="V105" s="30"/>
      <c r="W105" s="30"/>
      <c r="X105" s="30"/>
      <c r="Y105" s="30"/>
      <c r="Z105" s="30"/>
      <c r="AA105" s="30"/>
      <c r="AB105" s="30"/>
      <c r="AC105" s="30"/>
      <c r="AD105" s="30"/>
      <c r="AE105" s="30"/>
    </row>
    <row r="106" spans="1:47" s="2" customFormat="1" ht="24.95" customHeight="1">
      <c r="A106" s="30"/>
      <c r="B106" s="31"/>
      <c r="C106" s="22" t="s">
        <v>137</v>
      </c>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6.95" customHeight="1">
      <c r="A107" s="30"/>
      <c r="B107" s="31"/>
      <c r="C107" s="30"/>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2" customHeight="1">
      <c r="A108" s="30"/>
      <c r="B108" s="31"/>
      <c r="C108" s="27" t="s">
        <v>13</v>
      </c>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6.5" customHeight="1">
      <c r="A109" s="30"/>
      <c r="B109" s="31"/>
      <c r="C109" s="30"/>
      <c r="D109" s="30"/>
      <c r="E109" s="252" t="str">
        <f>E7</f>
        <v>Komunitní centrum a hasičská zbrojnice Hněvčeves</v>
      </c>
      <c r="F109" s="253"/>
      <c r="G109" s="253"/>
      <c r="H109" s="253"/>
      <c r="I109" s="30"/>
      <c r="J109" s="30"/>
      <c r="K109" s="30"/>
      <c r="L109" s="40"/>
      <c r="S109" s="30"/>
      <c r="T109" s="30"/>
      <c r="U109" s="30"/>
      <c r="V109" s="30"/>
      <c r="W109" s="30"/>
      <c r="X109" s="30"/>
      <c r="Y109" s="30"/>
      <c r="Z109" s="30"/>
      <c r="AA109" s="30"/>
      <c r="AB109" s="30"/>
      <c r="AC109" s="30"/>
      <c r="AD109" s="30"/>
      <c r="AE109" s="30"/>
    </row>
    <row r="110" spans="1:47" s="1" customFormat="1" ht="12" customHeight="1">
      <c r="B110" s="21"/>
      <c r="C110" s="27" t="s">
        <v>114</v>
      </c>
      <c r="L110" s="21"/>
    </row>
    <row r="111" spans="1:47" s="2" customFormat="1" ht="16.5" customHeight="1">
      <c r="A111" s="30"/>
      <c r="B111" s="31"/>
      <c r="C111" s="30"/>
      <c r="D111" s="30"/>
      <c r="E111" s="252" t="s">
        <v>1569</v>
      </c>
      <c r="F111" s="251"/>
      <c r="G111" s="251"/>
      <c r="H111" s="251"/>
      <c r="I111" s="30"/>
      <c r="J111" s="30"/>
      <c r="K111" s="30"/>
      <c r="L111" s="40"/>
      <c r="S111" s="30"/>
      <c r="T111" s="30"/>
      <c r="U111" s="30"/>
      <c r="V111" s="30"/>
      <c r="W111" s="30"/>
      <c r="X111" s="30"/>
      <c r="Y111" s="30"/>
      <c r="Z111" s="30"/>
      <c r="AA111" s="30"/>
      <c r="AB111" s="30"/>
      <c r="AC111" s="30"/>
      <c r="AD111" s="30"/>
      <c r="AE111" s="30"/>
    </row>
    <row r="112" spans="1:47" s="2" customFormat="1" ht="12" customHeight="1">
      <c r="A112" s="30"/>
      <c r="B112" s="31"/>
      <c r="C112" s="27" t="s">
        <v>116</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16.5" customHeight="1">
      <c r="A113" s="30"/>
      <c r="B113" s="31"/>
      <c r="C113" s="30"/>
      <c r="D113" s="30"/>
      <c r="E113" s="244" t="str">
        <f>E11</f>
        <v>VRN - Vedlejší rozpočtové náklady</v>
      </c>
      <c r="F113" s="251"/>
      <c r="G113" s="251"/>
      <c r="H113" s="251"/>
      <c r="I113" s="30"/>
      <c r="J113" s="30"/>
      <c r="K113" s="30"/>
      <c r="L113" s="40"/>
      <c r="S113" s="30"/>
      <c r="T113" s="30"/>
      <c r="U113" s="30"/>
      <c r="V113" s="30"/>
      <c r="W113" s="30"/>
      <c r="X113" s="30"/>
      <c r="Y113" s="30"/>
      <c r="Z113" s="30"/>
      <c r="AA113" s="30"/>
      <c r="AB113" s="30"/>
      <c r="AC113" s="30"/>
      <c r="AD113" s="30"/>
      <c r="AE113" s="30"/>
    </row>
    <row r="114" spans="1:65" s="2" customFormat="1" ht="6.9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5" s="2" customFormat="1" ht="12" customHeight="1">
      <c r="A115" s="30"/>
      <c r="B115" s="31"/>
      <c r="C115" s="27" t="s">
        <v>17</v>
      </c>
      <c r="D115" s="30"/>
      <c r="E115" s="30"/>
      <c r="F115" s="25" t="str">
        <f>F14</f>
        <v>Hněvčeves 54</v>
      </c>
      <c r="G115" s="30"/>
      <c r="H115" s="30"/>
      <c r="I115" s="27" t="s">
        <v>19</v>
      </c>
      <c r="J115" s="53">
        <f>IF(J14="","",J14)</f>
        <v>43906</v>
      </c>
      <c r="K115" s="30"/>
      <c r="L115" s="40"/>
      <c r="S115" s="30"/>
      <c r="T115" s="30"/>
      <c r="U115" s="30"/>
      <c r="V115" s="30"/>
      <c r="W115" s="30"/>
      <c r="X115" s="30"/>
      <c r="Y115" s="30"/>
      <c r="Z115" s="30"/>
      <c r="AA115" s="30"/>
      <c r="AB115" s="30"/>
      <c r="AC115" s="30"/>
      <c r="AD115" s="30"/>
      <c r="AE115" s="30"/>
    </row>
    <row r="116" spans="1:65" s="2" customFormat="1" ht="6.95" customHeight="1">
      <c r="A116" s="30"/>
      <c r="B116" s="31"/>
      <c r="C116" s="30"/>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20</v>
      </c>
      <c r="D117" s="30"/>
      <c r="E117" s="30"/>
      <c r="F117" s="25" t="str">
        <f>E17</f>
        <v>Obec Hněvčeves, Hněvčeves 54, 503 15</v>
      </c>
      <c r="G117" s="30"/>
      <c r="H117" s="30"/>
      <c r="I117" s="27" t="s">
        <v>26</v>
      </c>
      <c r="J117" s="28" t="str">
        <f>E23</f>
        <v xml:space="preserve"> </v>
      </c>
      <c r="K117" s="30"/>
      <c r="L117" s="40"/>
      <c r="S117" s="30"/>
      <c r="T117" s="30"/>
      <c r="U117" s="30"/>
      <c r="V117" s="30"/>
      <c r="W117" s="30"/>
      <c r="X117" s="30"/>
      <c r="Y117" s="30"/>
      <c r="Z117" s="30"/>
      <c r="AA117" s="30"/>
      <c r="AB117" s="30"/>
      <c r="AC117" s="30"/>
      <c r="AD117" s="30"/>
      <c r="AE117" s="30"/>
    </row>
    <row r="118" spans="1:65" s="2" customFormat="1" ht="15.2" customHeight="1">
      <c r="A118" s="30"/>
      <c r="B118" s="31"/>
      <c r="C118" s="27" t="s">
        <v>24</v>
      </c>
      <c r="D118" s="30"/>
      <c r="E118" s="30"/>
      <c r="F118" s="25" t="str">
        <f>IF(E20="","",E20)</f>
        <v>Kalkan s.r.o., Textilní 1091, 506 01 Jičín</v>
      </c>
      <c r="G118" s="30"/>
      <c r="H118" s="30"/>
      <c r="I118" s="27" t="s">
        <v>28</v>
      </c>
      <c r="J118" s="28" t="str">
        <f>E26</f>
        <v xml:space="preserve"> </v>
      </c>
      <c r="K118" s="30"/>
      <c r="L118" s="40"/>
      <c r="S118" s="30"/>
      <c r="T118" s="30"/>
      <c r="U118" s="30"/>
      <c r="V118" s="30"/>
      <c r="W118" s="30"/>
      <c r="X118" s="30"/>
      <c r="Y118" s="30"/>
      <c r="Z118" s="30"/>
      <c r="AA118" s="30"/>
      <c r="AB118" s="30"/>
      <c r="AC118" s="30"/>
      <c r="AD118" s="30"/>
      <c r="AE118" s="30"/>
    </row>
    <row r="119" spans="1:65" s="2" customFormat="1" ht="10.3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5" s="11" customFormat="1" ht="29.25" customHeight="1">
      <c r="A120" s="124"/>
      <c r="B120" s="125"/>
      <c r="C120" s="126" t="s">
        <v>138</v>
      </c>
      <c r="D120" s="127" t="s">
        <v>56</v>
      </c>
      <c r="E120" s="127" t="s">
        <v>52</v>
      </c>
      <c r="F120" s="127" t="s">
        <v>53</v>
      </c>
      <c r="G120" s="127" t="s">
        <v>139</v>
      </c>
      <c r="H120" s="127" t="s">
        <v>140</v>
      </c>
      <c r="I120" s="127" t="s">
        <v>141</v>
      </c>
      <c r="J120" s="127" t="s">
        <v>121</v>
      </c>
      <c r="K120" s="128" t="s">
        <v>142</v>
      </c>
      <c r="L120" s="129"/>
      <c r="M120" s="60" t="s">
        <v>1</v>
      </c>
      <c r="N120" s="61" t="s">
        <v>35</v>
      </c>
      <c r="O120" s="61" t="s">
        <v>143</v>
      </c>
      <c r="P120" s="61" t="s">
        <v>144</v>
      </c>
      <c r="Q120" s="61" t="s">
        <v>145</v>
      </c>
      <c r="R120" s="61" t="s">
        <v>146</v>
      </c>
      <c r="S120" s="61" t="s">
        <v>147</v>
      </c>
      <c r="T120" s="62" t="s">
        <v>148</v>
      </c>
      <c r="U120" s="124"/>
      <c r="V120" s="124"/>
      <c r="W120" s="124"/>
      <c r="X120" s="124"/>
      <c r="Y120" s="124"/>
      <c r="Z120" s="124"/>
      <c r="AA120" s="124"/>
      <c r="AB120" s="124"/>
      <c r="AC120" s="124"/>
      <c r="AD120" s="124"/>
      <c r="AE120" s="124"/>
    </row>
    <row r="121" spans="1:65" s="2" customFormat="1" ht="22.9" customHeight="1">
      <c r="A121" s="30"/>
      <c r="B121" s="31"/>
      <c r="C121" s="67" t="s">
        <v>149</v>
      </c>
      <c r="D121" s="30"/>
      <c r="E121" s="30"/>
      <c r="F121" s="30"/>
      <c r="G121" s="30"/>
      <c r="H121" s="30"/>
      <c r="I121" s="30"/>
      <c r="J121" s="130">
        <f>BK121</f>
        <v>46200</v>
      </c>
      <c r="K121" s="30"/>
      <c r="L121" s="31"/>
      <c r="M121" s="63"/>
      <c r="N121" s="54"/>
      <c r="O121" s="64"/>
      <c r="P121" s="131">
        <f>P122</f>
        <v>0</v>
      </c>
      <c r="Q121" s="64"/>
      <c r="R121" s="131">
        <f>R122</f>
        <v>0</v>
      </c>
      <c r="S121" s="64"/>
      <c r="T121" s="132">
        <f>T122</f>
        <v>0</v>
      </c>
      <c r="U121" s="30"/>
      <c r="V121" s="30"/>
      <c r="W121" s="30"/>
      <c r="X121" s="30"/>
      <c r="Y121" s="30"/>
      <c r="Z121" s="30"/>
      <c r="AA121" s="30"/>
      <c r="AB121" s="30"/>
      <c r="AC121" s="30"/>
      <c r="AD121" s="30"/>
      <c r="AE121" s="30"/>
      <c r="AT121" s="18" t="s">
        <v>70</v>
      </c>
      <c r="AU121" s="18" t="s">
        <v>123</v>
      </c>
      <c r="BK121" s="133">
        <f>BK122</f>
        <v>46200</v>
      </c>
    </row>
    <row r="122" spans="1:65" s="12" customFormat="1" ht="25.9" customHeight="1">
      <c r="B122" s="134"/>
      <c r="D122" s="135" t="s">
        <v>70</v>
      </c>
      <c r="E122" s="136" t="s">
        <v>98</v>
      </c>
      <c r="F122" s="136" t="s">
        <v>99</v>
      </c>
      <c r="J122" s="137">
        <f>BK122</f>
        <v>46200</v>
      </c>
      <c r="L122" s="134"/>
      <c r="M122" s="138"/>
      <c r="N122" s="139"/>
      <c r="O122" s="139"/>
      <c r="P122" s="140">
        <f>SUM(P123:P131)</f>
        <v>0</v>
      </c>
      <c r="Q122" s="139"/>
      <c r="R122" s="140">
        <f>SUM(R123:R131)</f>
        <v>0</v>
      </c>
      <c r="S122" s="139"/>
      <c r="T122" s="141">
        <f>SUM(T123:T131)</f>
        <v>0</v>
      </c>
      <c r="AR122" s="135" t="s">
        <v>180</v>
      </c>
      <c r="AT122" s="142" t="s">
        <v>70</v>
      </c>
      <c r="AU122" s="142" t="s">
        <v>71</v>
      </c>
      <c r="AY122" s="135" t="s">
        <v>152</v>
      </c>
      <c r="BK122" s="143">
        <f>SUM(BK123:BK131)</f>
        <v>46200</v>
      </c>
    </row>
    <row r="123" spans="1:65" s="2" customFormat="1" ht="44.25" customHeight="1">
      <c r="A123" s="30"/>
      <c r="B123" s="146"/>
      <c r="C123" s="147" t="s">
        <v>78</v>
      </c>
      <c r="D123" s="147" t="s">
        <v>154</v>
      </c>
      <c r="E123" s="148" t="s">
        <v>1548</v>
      </c>
      <c r="F123" s="149" t="s">
        <v>1549</v>
      </c>
      <c r="G123" s="150" t="s">
        <v>1</v>
      </c>
      <c r="H123" s="151">
        <v>0</v>
      </c>
      <c r="I123" s="152">
        <v>10000</v>
      </c>
      <c r="J123" s="152">
        <f>ROUND(I123*H123,2)</f>
        <v>0</v>
      </c>
      <c r="K123" s="149" t="s">
        <v>1</v>
      </c>
      <c r="L123" s="31"/>
      <c r="M123" s="153" t="s">
        <v>1</v>
      </c>
      <c r="N123" s="154" t="s">
        <v>36</v>
      </c>
      <c r="O123" s="155">
        <v>0</v>
      </c>
      <c r="P123" s="155">
        <f>O123*H123</f>
        <v>0</v>
      </c>
      <c r="Q123" s="155">
        <v>0</v>
      </c>
      <c r="R123" s="155">
        <f>Q123*H123</f>
        <v>0</v>
      </c>
      <c r="S123" s="155">
        <v>0</v>
      </c>
      <c r="T123" s="156">
        <f>S123*H123</f>
        <v>0</v>
      </c>
      <c r="U123" s="30"/>
      <c r="V123" s="30"/>
      <c r="W123" s="30"/>
      <c r="X123" s="30"/>
      <c r="Y123" s="30"/>
      <c r="Z123" s="30"/>
      <c r="AA123" s="30"/>
      <c r="AB123" s="30"/>
      <c r="AC123" s="30"/>
      <c r="AD123" s="30"/>
      <c r="AE123" s="30"/>
      <c r="AR123" s="157" t="s">
        <v>1550</v>
      </c>
      <c r="AT123" s="157" t="s">
        <v>154</v>
      </c>
      <c r="AU123" s="157" t="s">
        <v>78</v>
      </c>
      <c r="AY123" s="18" t="s">
        <v>152</v>
      </c>
      <c r="BE123" s="158">
        <f>IF(N123="základní",J123,0)</f>
        <v>0</v>
      </c>
      <c r="BF123" s="158">
        <f>IF(N123="snížená",J123,0)</f>
        <v>0</v>
      </c>
      <c r="BG123" s="158">
        <f>IF(N123="zákl. přenesená",J123,0)</f>
        <v>0</v>
      </c>
      <c r="BH123" s="158">
        <f>IF(N123="sníž. přenesená",J123,0)</f>
        <v>0</v>
      </c>
      <c r="BI123" s="158">
        <f>IF(N123="nulová",J123,0)</f>
        <v>0</v>
      </c>
      <c r="BJ123" s="18" t="s">
        <v>78</v>
      </c>
      <c r="BK123" s="158">
        <f>ROUND(I123*H123,2)</f>
        <v>0</v>
      </c>
      <c r="BL123" s="18" t="s">
        <v>1550</v>
      </c>
      <c r="BM123" s="157" t="s">
        <v>1551</v>
      </c>
    </row>
    <row r="124" spans="1:65" s="2" customFormat="1" ht="117">
      <c r="A124" s="30"/>
      <c r="B124" s="31"/>
      <c r="C124" s="30"/>
      <c r="D124" s="160" t="s">
        <v>381</v>
      </c>
      <c r="E124" s="30"/>
      <c r="F124" s="180" t="s">
        <v>1552</v>
      </c>
      <c r="G124" s="30"/>
      <c r="H124" s="30"/>
      <c r="I124" s="30"/>
      <c r="J124" s="30"/>
      <c r="K124" s="30"/>
      <c r="L124" s="31"/>
      <c r="M124" s="181"/>
      <c r="N124" s="182"/>
      <c r="O124" s="56"/>
      <c r="P124" s="56"/>
      <c r="Q124" s="56"/>
      <c r="R124" s="56"/>
      <c r="S124" s="56"/>
      <c r="T124" s="57"/>
      <c r="U124" s="30"/>
      <c r="V124" s="30"/>
      <c r="W124" s="30"/>
      <c r="X124" s="30"/>
      <c r="Y124" s="30"/>
      <c r="Z124" s="30"/>
      <c r="AA124" s="30"/>
      <c r="AB124" s="30"/>
      <c r="AC124" s="30"/>
      <c r="AD124" s="30"/>
      <c r="AE124" s="30"/>
      <c r="AT124" s="18" t="s">
        <v>381</v>
      </c>
      <c r="AU124" s="18" t="s">
        <v>78</v>
      </c>
    </row>
    <row r="125" spans="1:65" s="2" customFormat="1" ht="16.5" customHeight="1">
      <c r="A125" s="30"/>
      <c r="B125" s="146"/>
      <c r="C125" s="147" t="s">
        <v>80</v>
      </c>
      <c r="D125" s="147" t="s">
        <v>154</v>
      </c>
      <c r="E125" s="148" t="s">
        <v>1553</v>
      </c>
      <c r="F125" s="149" t="s">
        <v>1554</v>
      </c>
      <c r="G125" s="150" t="s">
        <v>1555</v>
      </c>
      <c r="H125" s="151">
        <v>1</v>
      </c>
      <c r="I125" s="152">
        <v>12320</v>
      </c>
      <c r="J125" s="152">
        <f>ROUND(I125*H125,2)</f>
        <v>12320</v>
      </c>
      <c r="K125" s="149" t="s">
        <v>173</v>
      </c>
      <c r="L125" s="31"/>
      <c r="M125" s="153" t="s">
        <v>1</v>
      </c>
      <c r="N125" s="154" t="s">
        <v>36</v>
      </c>
      <c r="O125" s="155">
        <v>0</v>
      </c>
      <c r="P125" s="155">
        <f>O125*H125</f>
        <v>0</v>
      </c>
      <c r="Q125" s="155">
        <v>0</v>
      </c>
      <c r="R125" s="155">
        <f>Q125*H125</f>
        <v>0</v>
      </c>
      <c r="S125" s="155">
        <v>0</v>
      </c>
      <c r="T125" s="156">
        <f>S125*H125</f>
        <v>0</v>
      </c>
      <c r="U125" s="30"/>
      <c r="V125" s="30"/>
      <c r="W125" s="30"/>
      <c r="X125" s="30"/>
      <c r="Y125" s="30"/>
      <c r="Z125" s="30"/>
      <c r="AA125" s="30"/>
      <c r="AB125" s="30"/>
      <c r="AC125" s="30"/>
      <c r="AD125" s="30"/>
      <c r="AE125" s="30"/>
      <c r="AR125" s="157" t="s">
        <v>1550</v>
      </c>
      <c r="AT125" s="157" t="s">
        <v>154</v>
      </c>
      <c r="AU125" s="157" t="s">
        <v>78</v>
      </c>
      <c r="AY125" s="18" t="s">
        <v>152</v>
      </c>
      <c r="BE125" s="158">
        <f>IF(N125="základní",J125,0)</f>
        <v>12320</v>
      </c>
      <c r="BF125" s="158">
        <f>IF(N125="snížená",J125,0)</f>
        <v>0</v>
      </c>
      <c r="BG125" s="158">
        <f>IF(N125="zákl. přenesená",J125,0)</f>
        <v>0</v>
      </c>
      <c r="BH125" s="158">
        <f>IF(N125="sníž. přenesená",J125,0)</f>
        <v>0</v>
      </c>
      <c r="BI125" s="158">
        <f>IF(N125="nulová",J125,0)</f>
        <v>0</v>
      </c>
      <c r="BJ125" s="18" t="s">
        <v>78</v>
      </c>
      <c r="BK125" s="158">
        <f>ROUND(I125*H125,2)</f>
        <v>12320</v>
      </c>
      <c r="BL125" s="18" t="s">
        <v>1550</v>
      </c>
      <c r="BM125" s="157" t="s">
        <v>1556</v>
      </c>
    </row>
    <row r="126" spans="1:65" s="2" customFormat="1" ht="16.5" customHeight="1">
      <c r="A126" s="30"/>
      <c r="B126" s="146"/>
      <c r="C126" s="147" t="s">
        <v>170</v>
      </c>
      <c r="D126" s="147" t="s">
        <v>154</v>
      </c>
      <c r="E126" s="148" t="s">
        <v>1557</v>
      </c>
      <c r="F126" s="149" t="s">
        <v>1558</v>
      </c>
      <c r="G126" s="150" t="s">
        <v>1555</v>
      </c>
      <c r="H126" s="151">
        <v>1</v>
      </c>
      <c r="I126" s="152">
        <v>4620</v>
      </c>
      <c r="J126" s="152">
        <f>ROUND(I126*H126,2)</f>
        <v>4620</v>
      </c>
      <c r="K126" s="149" t="s">
        <v>173</v>
      </c>
      <c r="L126" s="31"/>
      <c r="M126" s="153" t="s">
        <v>1</v>
      </c>
      <c r="N126" s="154" t="s">
        <v>36</v>
      </c>
      <c r="O126" s="155">
        <v>0</v>
      </c>
      <c r="P126" s="155">
        <f>O126*H126</f>
        <v>0</v>
      </c>
      <c r="Q126" s="155">
        <v>0</v>
      </c>
      <c r="R126" s="155">
        <f>Q126*H126</f>
        <v>0</v>
      </c>
      <c r="S126" s="155">
        <v>0</v>
      </c>
      <c r="T126" s="156">
        <f>S126*H126</f>
        <v>0</v>
      </c>
      <c r="U126" s="30"/>
      <c r="V126" s="30"/>
      <c r="W126" s="30"/>
      <c r="X126" s="30"/>
      <c r="Y126" s="30"/>
      <c r="Z126" s="30"/>
      <c r="AA126" s="30"/>
      <c r="AB126" s="30"/>
      <c r="AC126" s="30"/>
      <c r="AD126" s="30"/>
      <c r="AE126" s="30"/>
      <c r="AR126" s="157" t="s">
        <v>1550</v>
      </c>
      <c r="AT126" s="157" t="s">
        <v>154</v>
      </c>
      <c r="AU126" s="157" t="s">
        <v>78</v>
      </c>
      <c r="AY126" s="18" t="s">
        <v>152</v>
      </c>
      <c r="BE126" s="158">
        <f>IF(N126="základní",J126,0)</f>
        <v>4620</v>
      </c>
      <c r="BF126" s="158">
        <f>IF(N126="snížená",J126,0)</f>
        <v>0</v>
      </c>
      <c r="BG126" s="158">
        <f>IF(N126="zákl. přenesená",J126,0)</f>
        <v>0</v>
      </c>
      <c r="BH126" s="158">
        <f>IF(N126="sníž. přenesená",J126,0)</f>
        <v>0</v>
      </c>
      <c r="BI126" s="158">
        <f>IF(N126="nulová",J126,0)</f>
        <v>0</v>
      </c>
      <c r="BJ126" s="18" t="s">
        <v>78</v>
      </c>
      <c r="BK126" s="158">
        <f>ROUND(I126*H126,2)</f>
        <v>4620</v>
      </c>
      <c r="BL126" s="18" t="s">
        <v>1550</v>
      </c>
      <c r="BM126" s="157" t="s">
        <v>1559</v>
      </c>
    </row>
    <row r="127" spans="1:65" s="2" customFormat="1" ht="39">
      <c r="A127" s="30"/>
      <c r="B127" s="31"/>
      <c r="C127" s="30"/>
      <c r="D127" s="160" t="s">
        <v>381</v>
      </c>
      <c r="E127" s="30"/>
      <c r="F127" s="180" t="s">
        <v>1560</v>
      </c>
      <c r="G127" s="30"/>
      <c r="H127" s="30"/>
      <c r="I127" s="30"/>
      <c r="J127" s="30"/>
      <c r="K127" s="30"/>
      <c r="L127" s="31"/>
      <c r="M127" s="181"/>
      <c r="N127" s="182"/>
      <c r="O127" s="56"/>
      <c r="P127" s="56"/>
      <c r="Q127" s="56"/>
      <c r="R127" s="56"/>
      <c r="S127" s="56"/>
      <c r="T127" s="57"/>
      <c r="U127" s="30"/>
      <c r="V127" s="30"/>
      <c r="W127" s="30"/>
      <c r="X127" s="30"/>
      <c r="Y127" s="30"/>
      <c r="Z127" s="30"/>
      <c r="AA127" s="30"/>
      <c r="AB127" s="30"/>
      <c r="AC127" s="30"/>
      <c r="AD127" s="30"/>
      <c r="AE127" s="30"/>
      <c r="AT127" s="18" t="s">
        <v>381</v>
      </c>
      <c r="AU127" s="18" t="s">
        <v>78</v>
      </c>
    </row>
    <row r="128" spans="1:65" s="2" customFormat="1" ht="16.5" customHeight="1">
      <c r="A128" s="30"/>
      <c r="B128" s="146"/>
      <c r="C128" s="147" t="s">
        <v>158</v>
      </c>
      <c r="D128" s="147" t="s">
        <v>154</v>
      </c>
      <c r="E128" s="148" t="s">
        <v>1561</v>
      </c>
      <c r="F128" s="149" t="s">
        <v>1562</v>
      </c>
      <c r="G128" s="150" t="s">
        <v>1555</v>
      </c>
      <c r="H128" s="151">
        <v>1</v>
      </c>
      <c r="I128" s="152">
        <v>24640</v>
      </c>
      <c r="J128" s="152">
        <f>ROUND(I128*H128,2)</f>
        <v>24640</v>
      </c>
      <c r="K128" s="149" t="s">
        <v>173</v>
      </c>
      <c r="L128" s="31"/>
      <c r="M128" s="153" t="s">
        <v>1</v>
      </c>
      <c r="N128" s="154" t="s">
        <v>36</v>
      </c>
      <c r="O128" s="155">
        <v>0</v>
      </c>
      <c r="P128" s="155">
        <f>O128*H128</f>
        <v>0</v>
      </c>
      <c r="Q128" s="155">
        <v>0</v>
      </c>
      <c r="R128" s="155">
        <f>Q128*H128</f>
        <v>0</v>
      </c>
      <c r="S128" s="155">
        <v>0</v>
      </c>
      <c r="T128" s="156">
        <f>S128*H128</f>
        <v>0</v>
      </c>
      <c r="U128" s="30"/>
      <c r="V128" s="30"/>
      <c r="W128" s="30"/>
      <c r="X128" s="30"/>
      <c r="Y128" s="30"/>
      <c r="Z128" s="30"/>
      <c r="AA128" s="30"/>
      <c r="AB128" s="30"/>
      <c r="AC128" s="30"/>
      <c r="AD128" s="30"/>
      <c r="AE128" s="30"/>
      <c r="AR128" s="157" t="s">
        <v>1550</v>
      </c>
      <c r="AT128" s="157" t="s">
        <v>154</v>
      </c>
      <c r="AU128" s="157" t="s">
        <v>78</v>
      </c>
      <c r="AY128" s="18" t="s">
        <v>152</v>
      </c>
      <c r="BE128" s="158">
        <f>IF(N128="základní",J128,0)</f>
        <v>24640</v>
      </c>
      <c r="BF128" s="158">
        <f>IF(N128="snížená",J128,0)</f>
        <v>0</v>
      </c>
      <c r="BG128" s="158">
        <f>IF(N128="zákl. přenesená",J128,0)</f>
        <v>0</v>
      </c>
      <c r="BH128" s="158">
        <f>IF(N128="sníž. přenesená",J128,0)</f>
        <v>0</v>
      </c>
      <c r="BI128" s="158">
        <f>IF(N128="nulová",J128,0)</f>
        <v>0</v>
      </c>
      <c r="BJ128" s="18" t="s">
        <v>78</v>
      </c>
      <c r="BK128" s="158">
        <f>ROUND(I128*H128,2)</f>
        <v>24640</v>
      </c>
      <c r="BL128" s="18" t="s">
        <v>1550</v>
      </c>
      <c r="BM128" s="157" t="s">
        <v>1563</v>
      </c>
    </row>
    <row r="129" spans="1:65" s="2" customFormat="1" ht="29.25">
      <c r="A129" s="30"/>
      <c r="B129" s="31"/>
      <c r="C129" s="30"/>
      <c r="D129" s="160" t="s">
        <v>381</v>
      </c>
      <c r="E129" s="30"/>
      <c r="F129" s="180" t="s">
        <v>1564</v>
      </c>
      <c r="G129" s="30"/>
      <c r="H129" s="30"/>
      <c r="I129" s="30"/>
      <c r="J129" s="30"/>
      <c r="K129" s="30"/>
      <c r="L129" s="31"/>
      <c r="M129" s="181"/>
      <c r="N129" s="182"/>
      <c r="O129" s="56"/>
      <c r="P129" s="56"/>
      <c r="Q129" s="56"/>
      <c r="R129" s="56"/>
      <c r="S129" s="56"/>
      <c r="T129" s="57"/>
      <c r="U129" s="30"/>
      <c r="V129" s="30"/>
      <c r="W129" s="30"/>
      <c r="X129" s="30"/>
      <c r="Y129" s="30"/>
      <c r="Z129" s="30"/>
      <c r="AA129" s="30"/>
      <c r="AB129" s="30"/>
      <c r="AC129" s="30"/>
      <c r="AD129" s="30"/>
      <c r="AE129" s="30"/>
      <c r="AT129" s="18" t="s">
        <v>381</v>
      </c>
      <c r="AU129" s="18" t="s">
        <v>78</v>
      </c>
    </row>
    <row r="130" spans="1:65" s="2" customFormat="1" ht="16.5" customHeight="1">
      <c r="A130" s="30"/>
      <c r="B130" s="146"/>
      <c r="C130" s="147" t="s">
        <v>180</v>
      </c>
      <c r="D130" s="147" t="s">
        <v>154</v>
      </c>
      <c r="E130" s="148" t="s">
        <v>1565</v>
      </c>
      <c r="F130" s="149" t="s">
        <v>1566</v>
      </c>
      <c r="G130" s="150" t="s">
        <v>1555</v>
      </c>
      <c r="H130" s="151">
        <v>1</v>
      </c>
      <c r="I130" s="152">
        <v>4620</v>
      </c>
      <c r="J130" s="152">
        <f>ROUND(I130*H130,2)</f>
        <v>4620</v>
      </c>
      <c r="K130" s="149" t="s">
        <v>173</v>
      </c>
      <c r="L130" s="31"/>
      <c r="M130" s="153" t="s">
        <v>1</v>
      </c>
      <c r="N130" s="154" t="s">
        <v>36</v>
      </c>
      <c r="O130" s="155">
        <v>0</v>
      </c>
      <c r="P130" s="155">
        <f>O130*H130</f>
        <v>0</v>
      </c>
      <c r="Q130" s="155">
        <v>0</v>
      </c>
      <c r="R130" s="155">
        <f>Q130*H130</f>
        <v>0</v>
      </c>
      <c r="S130" s="155">
        <v>0</v>
      </c>
      <c r="T130" s="156">
        <f>S130*H130</f>
        <v>0</v>
      </c>
      <c r="U130" s="30"/>
      <c r="V130" s="30"/>
      <c r="W130" s="30"/>
      <c r="X130" s="30"/>
      <c r="Y130" s="30"/>
      <c r="Z130" s="30"/>
      <c r="AA130" s="30"/>
      <c r="AB130" s="30"/>
      <c r="AC130" s="30"/>
      <c r="AD130" s="30"/>
      <c r="AE130" s="30"/>
      <c r="AR130" s="157" t="s">
        <v>1550</v>
      </c>
      <c r="AT130" s="157" t="s">
        <v>154</v>
      </c>
      <c r="AU130" s="157" t="s">
        <v>78</v>
      </c>
      <c r="AY130" s="18" t="s">
        <v>152</v>
      </c>
      <c r="BE130" s="158">
        <f>IF(N130="základní",J130,0)</f>
        <v>4620</v>
      </c>
      <c r="BF130" s="158">
        <f>IF(N130="snížená",J130,0)</f>
        <v>0</v>
      </c>
      <c r="BG130" s="158">
        <f>IF(N130="zákl. přenesená",J130,0)</f>
        <v>0</v>
      </c>
      <c r="BH130" s="158">
        <f>IF(N130="sníž. přenesená",J130,0)</f>
        <v>0</v>
      </c>
      <c r="BI130" s="158">
        <f>IF(N130="nulová",J130,0)</f>
        <v>0</v>
      </c>
      <c r="BJ130" s="18" t="s">
        <v>78</v>
      </c>
      <c r="BK130" s="158">
        <f>ROUND(I130*H130,2)</f>
        <v>4620</v>
      </c>
      <c r="BL130" s="18" t="s">
        <v>1550</v>
      </c>
      <c r="BM130" s="157" t="s">
        <v>1567</v>
      </c>
    </row>
    <row r="131" spans="1:65" s="2" customFormat="1" ht="19.5">
      <c r="A131" s="30"/>
      <c r="B131" s="31"/>
      <c r="C131" s="30"/>
      <c r="D131" s="160" t="s">
        <v>381</v>
      </c>
      <c r="E131" s="30"/>
      <c r="F131" s="180" t="s">
        <v>1568</v>
      </c>
      <c r="G131" s="30"/>
      <c r="H131" s="30"/>
      <c r="I131" s="30"/>
      <c r="J131" s="30"/>
      <c r="K131" s="30"/>
      <c r="L131" s="31"/>
      <c r="M131" s="206"/>
      <c r="N131" s="207"/>
      <c r="O131" s="208"/>
      <c r="P131" s="208"/>
      <c r="Q131" s="208"/>
      <c r="R131" s="208"/>
      <c r="S131" s="208"/>
      <c r="T131" s="209"/>
      <c r="U131" s="30"/>
      <c r="V131" s="30"/>
      <c r="W131" s="30"/>
      <c r="X131" s="30"/>
      <c r="Y131" s="30"/>
      <c r="Z131" s="30"/>
      <c r="AA131" s="30"/>
      <c r="AB131" s="30"/>
      <c r="AC131" s="30"/>
      <c r="AD131" s="30"/>
      <c r="AE131" s="30"/>
      <c r="AT131" s="18" t="s">
        <v>381</v>
      </c>
      <c r="AU131" s="18" t="s">
        <v>78</v>
      </c>
    </row>
    <row r="132" spans="1:65" s="2" customFormat="1" ht="6.95" customHeight="1">
      <c r="A132" s="30"/>
      <c r="B132" s="45"/>
      <c r="C132" s="46"/>
      <c r="D132" s="46"/>
      <c r="E132" s="46"/>
      <c r="F132" s="46"/>
      <c r="G132" s="46"/>
      <c r="H132" s="46"/>
      <c r="I132" s="46"/>
      <c r="J132" s="46"/>
      <c r="K132" s="46"/>
      <c r="L132" s="31"/>
      <c r="M132" s="30"/>
      <c r="O132" s="30"/>
      <c r="P132" s="30"/>
      <c r="Q132" s="30"/>
      <c r="R132" s="30"/>
      <c r="S132" s="30"/>
      <c r="T132" s="30"/>
      <c r="U132" s="30"/>
      <c r="V132" s="30"/>
      <c r="W132" s="30"/>
      <c r="X132" s="30"/>
      <c r="Y132" s="30"/>
      <c r="Z132" s="30"/>
      <c r="AA132" s="30"/>
      <c r="AB132" s="30"/>
      <c r="AC132" s="30"/>
      <c r="AD132" s="30"/>
      <c r="AE132" s="30"/>
    </row>
  </sheetData>
  <autoFilter ref="C120:K131"/>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93"/>
  <sheetViews>
    <sheetView showGridLines="0" topLeftCell="A208" workbookViewId="0">
      <selection activeCell="I239" sqref="I23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85</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117</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ROUND(J133, 2)</f>
        <v>635341.27</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ROUND((SUM(BE133:BE392)),  2)</f>
        <v>635341.27</v>
      </c>
      <c r="G35" s="30"/>
      <c r="H35" s="30"/>
      <c r="I35" s="104">
        <v>0.21</v>
      </c>
      <c r="J35" s="103">
        <f>ROUND(((SUM(BE133:BE392))*I35),  2)</f>
        <v>133421.67000000001</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ROUND((SUM(BF133:BF392)),  2)</f>
        <v>0</v>
      </c>
      <c r="G36" s="30"/>
      <c r="H36" s="30"/>
      <c r="I36" s="104">
        <v>0.15</v>
      </c>
      <c r="J36" s="103">
        <f>ROUND(((SUM(BF133:BF392))*I36),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ROUND((SUM(BG133:BG392)),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ROUND((SUM(BH133:BH392)),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ROUND((SUM(BI133:BI392)),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768762.94000000006</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01 - Bourací práce</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J133</f>
        <v>635341.2699999999</v>
      </c>
      <c r="K98" s="30"/>
      <c r="L98" s="40"/>
      <c r="S98" s="30"/>
      <c r="T98" s="30"/>
      <c r="U98" s="30"/>
      <c r="V98" s="30"/>
      <c r="W98" s="30"/>
      <c r="X98" s="30"/>
      <c r="Y98" s="30"/>
      <c r="Z98" s="30"/>
      <c r="AA98" s="30"/>
      <c r="AB98" s="30"/>
      <c r="AC98" s="30"/>
      <c r="AD98" s="30"/>
      <c r="AE98" s="30"/>
      <c r="AU98" s="18" t="s">
        <v>123</v>
      </c>
    </row>
    <row r="99" spans="1:47" s="9" customFormat="1" ht="24.95" customHeight="1">
      <c r="B99" s="116"/>
      <c r="D99" s="117" t="s">
        <v>124</v>
      </c>
      <c r="E99" s="118"/>
      <c r="F99" s="118"/>
      <c r="G99" s="118"/>
      <c r="H99" s="118"/>
      <c r="I99" s="118"/>
      <c r="J99" s="119">
        <f>J134</f>
        <v>564627.17999999993</v>
      </c>
      <c r="L99" s="116"/>
    </row>
    <row r="100" spans="1:47" s="10" customFormat="1" ht="19.899999999999999" customHeight="1">
      <c r="B100" s="120"/>
      <c r="D100" s="121" t="s">
        <v>125</v>
      </c>
      <c r="E100" s="122"/>
      <c r="F100" s="122"/>
      <c r="G100" s="122"/>
      <c r="H100" s="122"/>
      <c r="I100" s="122"/>
      <c r="J100" s="123">
        <f>J135</f>
        <v>95126.249999999985</v>
      </c>
      <c r="L100" s="120"/>
    </row>
    <row r="101" spans="1:47" s="10" customFormat="1" ht="19.899999999999999" customHeight="1">
      <c r="B101" s="120"/>
      <c r="D101" s="121" t="s">
        <v>126</v>
      </c>
      <c r="E101" s="122"/>
      <c r="F101" s="122"/>
      <c r="G101" s="122"/>
      <c r="H101" s="122"/>
      <c r="I101" s="122"/>
      <c r="J101" s="123">
        <f>J169</f>
        <v>35.85</v>
      </c>
      <c r="L101" s="120"/>
    </row>
    <row r="102" spans="1:47" s="10" customFormat="1" ht="19.899999999999999" customHeight="1">
      <c r="B102" s="120"/>
      <c r="D102" s="121" t="s">
        <v>127</v>
      </c>
      <c r="E102" s="122"/>
      <c r="F102" s="122"/>
      <c r="G102" s="122"/>
      <c r="H102" s="122"/>
      <c r="I102" s="122"/>
      <c r="J102" s="123">
        <f>J171</f>
        <v>356071.72</v>
      </c>
      <c r="L102" s="120"/>
    </row>
    <row r="103" spans="1:47" s="10" customFormat="1" ht="19.899999999999999" customHeight="1">
      <c r="B103" s="120"/>
      <c r="D103" s="121" t="s">
        <v>128</v>
      </c>
      <c r="E103" s="122"/>
      <c r="F103" s="122"/>
      <c r="G103" s="122"/>
      <c r="H103" s="122"/>
      <c r="I103" s="122"/>
      <c r="J103" s="123">
        <f>J320</f>
        <v>113391.39</v>
      </c>
      <c r="L103" s="120"/>
    </row>
    <row r="104" spans="1:47" s="10" customFormat="1" ht="19.899999999999999" customHeight="1">
      <c r="B104" s="120"/>
      <c r="D104" s="121" t="s">
        <v>129</v>
      </c>
      <c r="E104" s="122"/>
      <c r="F104" s="122"/>
      <c r="G104" s="122"/>
      <c r="H104" s="122"/>
      <c r="I104" s="122"/>
      <c r="J104" s="123">
        <f>J326</f>
        <v>1.97</v>
      </c>
      <c r="L104" s="120"/>
    </row>
    <row r="105" spans="1:47" s="9" customFormat="1" ht="24.95" customHeight="1">
      <c r="B105" s="116"/>
      <c r="D105" s="117" t="s">
        <v>130</v>
      </c>
      <c r="E105" s="118"/>
      <c r="F105" s="118"/>
      <c r="G105" s="118"/>
      <c r="H105" s="118"/>
      <c r="I105" s="118"/>
      <c r="J105" s="119">
        <f>J328</f>
        <v>43514.09</v>
      </c>
      <c r="L105" s="116"/>
    </row>
    <row r="106" spans="1:47" s="10" customFormat="1" ht="19.899999999999999" customHeight="1">
      <c r="B106" s="120"/>
      <c r="D106" s="121" t="s">
        <v>131</v>
      </c>
      <c r="E106" s="122"/>
      <c r="F106" s="122"/>
      <c r="G106" s="122"/>
      <c r="H106" s="122"/>
      <c r="I106" s="122"/>
      <c r="J106" s="123">
        <f>J329</f>
        <v>4602.51</v>
      </c>
      <c r="L106" s="120"/>
    </row>
    <row r="107" spans="1:47" s="10" customFormat="1" ht="19.899999999999999" customHeight="1">
      <c r="B107" s="120"/>
      <c r="D107" s="121" t="s">
        <v>132</v>
      </c>
      <c r="E107" s="122"/>
      <c r="F107" s="122"/>
      <c r="G107" s="122"/>
      <c r="H107" s="122"/>
      <c r="I107" s="122"/>
      <c r="J107" s="123">
        <f>J335</f>
        <v>11152.43</v>
      </c>
      <c r="L107" s="120"/>
    </row>
    <row r="108" spans="1:47" s="10" customFormat="1" ht="19.899999999999999" customHeight="1">
      <c r="B108" s="120"/>
      <c r="D108" s="121" t="s">
        <v>133</v>
      </c>
      <c r="E108" s="122"/>
      <c r="F108" s="122"/>
      <c r="G108" s="122"/>
      <c r="H108" s="122"/>
      <c r="I108" s="122"/>
      <c r="J108" s="123">
        <f>J350</f>
        <v>21701.46</v>
      </c>
      <c r="L108" s="120"/>
    </row>
    <row r="109" spans="1:47" s="10" customFormat="1" ht="19.899999999999999" customHeight="1">
      <c r="B109" s="120"/>
      <c r="D109" s="121" t="s">
        <v>134</v>
      </c>
      <c r="E109" s="122"/>
      <c r="F109" s="122"/>
      <c r="G109" s="122"/>
      <c r="H109" s="122"/>
      <c r="I109" s="122"/>
      <c r="J109" s="123">
        <f>J370</f>
        <v>2790.77</v>
      </c>
      <c r="L109" s="120"/>
    </row>
    <row r="110" spans="1:47" s="10" customFormat="1" ht="19.899999999999999" customHeight="1">
      <c r="B110" s="120"/>
      <c r="D110" s="121" t="s">
        <v>135</v>
      </c>
      <c r="E110" s="122"/>
      <c r="F110" s="122"/>
      <c r="G110" s="122"/>
      <c r="H110" s="122"/>
      <c r="I110" s="122"/>
      <c r="J110" s="123">
        <f>J373</f>
        <v>3266.92</v>
      </c>
      <c r="L110" s="120"/>
    </row>
    <row r="111" spans="1:47" s="9" customFormat="1" ht="24.95" customHeight="1">
      <c r="B111" s="116"/>
      <c r="D111" s="117" t="s">
        <v>136</v>
      </c>
      <c r="E111" s="118"/>
      <c r="F111" s="118"/>
      <c r="G111" s="118"/>
      <c r="H111" s="118"/>
      <c r="I111" s="118"/>
      <c r="J111" s="119">
        <f>J387</f>
        <v>27200</v>
      </c>
      <c r="L111" s="116"/>
    </row>
    <row r="112" spans="1:47" s="2" customFormat="1" ht="21.75"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31" s="2" customFormat="1" ht="6.95" customHeight="1">
      <c r="A113" s="30"/>
      <c r="B113" s="45"/>
      <c r="C113" s="46"/>
      <c r="D113" s="46"/>
      <c r="E113" s="46"/>
      <c r="F113" s="46"/>
      <c r="G113" s="46"/>
      <c r="H113" s="46"/>
      <c r="I113" s="46"/>
      <c r="J113" s="46"/>
      <c r="K113" s="46"/>
      <c r="L113" s="40"/>
      <c r="S113" s="30"/>
      <c r="T113" s="30"/>
      <c r="U113" s="30"/>
      <c r="V113" s="30"/>
      <c r="W113" s="30"/>
      <c r="X113" s="30"/>
      <c r="Y113" s="30"/>
      <c r="Z113" s="30"/>
      <c r="AA113" s="30"/>
      <c r="AB113" s="30"/>
      <c r="AC113" s="30"/>
      <c r="AD113" s="30"/>
      <c r="AE113" s="30"/>
    </row>
    <row r="117" spans="1:31" s="2" customFormat="1" ht="6.95" customHeight="1">
      <c r="A117" s="30"/>
      <c r="B117" s="47"/>
      <c r="C117" s="48"/>
      <c r="D117" s="48"/>
      <c r="E117" s="48"/>
      <c r="F117" s="48"/>
      <c r="G117" s="48"/>
      <c r="H117" s="48"/>
      <c r="I117" s="48"/>
      <c r="J117" s="48"/>
      <c r="K117" s="48"/>
      <c r="L117" s="40"/>
      <c r="S117" s="30"/>
      <c r="T117" s="30"/>
      <c r="U117" s="30"/>
      <c r="V117" s="30"/>
      <c r="W117" s="30"/>
      <c r="X117" s="30"/>
      <c r="Y117" s="30"/>
      <c r="Z117" s="30"/>
      <c r="AA117" s="30"/>
      <c r="AB117" s="30"/>
      <c r="AC117" s="30"/>
      <c r="AD117" s="30"/>
      <c r="AE117" s="30"/>
    </row>
    <row r="118" spans="1:31" s="2" customFormat="1" ht="24.95" customHeight="1">
      <c r="A118" s="30"/>
      <c r="B118" s="31"/>
      <c r="C118" s="22" t="s">
        <v>137</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6.9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31" s="2" customFormat="1" ht="12" customHeight="1">
      <c r="A120" s="30"/>
      <c r="B120" s="31"/>
      <c r="C120" s="27" t="s">
        <v>13</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16.5" customHeight="1">
      <c r="A121" s="30"/>
      <c r="B121" s="31"/>
      <c r="C121" s="30"/>
      <c r="D121" s="30"/>
      <c r="E121" s="252" t="str">
        <f>E7</f>
        <v>Komunitní centrum a hasičská zbrojnice Hněvčeves</v>
      </c>
      <c r="F121" s="253"/>
      <c r="G121" s="253"/>
      <c r="H121" s="253"/>
      <c r="I121" s="30"/>
      <c r="J121" s="30"/>
      <c r="K121" s="30"/>
      <c r="L121" s="40"/>
      <c r="S121" s="30"/>
      <c r="T121" s="30"/>
      <c r="U121" s="30"/>
      <c r="V121" s="30"/>
      <c r="W121" s="30"/>
      <c r="X121" s="30"/>
      <c r="Y121" s="30"/>
      <c r="Z121" s="30"/>
      <c r="AA121" s="30"/>
      <c r="AB121" s="30"/>
      <c r="AC121" s="30"/>
      <c r="AD121" s="30"/>
      <c r="AE121" s="30"/>
    </row>
    <row r="122" spans="1:31" s="1" customFormat="1" ht="12" customHeight="1">
      <c r="B122" s="21"/>
      <c r="C122" s="27" t="s">
        <v>114</v>
      </c>
      <c r="L122" s="21"/>
    </row>
    <row r="123" spans="1:31" s="2" customFormat="1" ht="16.5" customHeight="1">
      <c r="A123" s="30"/>
      <c r="B123" s="31"/>
      <c r="C123" s="30"/>
      <c r="D123" s="30"/>
      <c r="E123" s="252" t="s">
        <v>115</v>
      </c>
      <c r="F123" s="251"/>
      <c r="G123" s="251"/>
      <c r="H123" s="251"/>
      <c r="I123" s="30"/>
      <c r="J123" s="30"/>
      <c r="K123" s="30"/>
      <c r="L123" s="40"/>
      <c r="S123" s="30"/>
      <c r="T123" s="30"/>
      <c r="U123" s="30"/>
      <c r="V123" s="30"/>
      <c r="W123" s="30"/>
      <c r="X123" s="30"/>
      <c r="Y123" s="30"/>
      <c r="Z123" s="30"/>
      <c r="AA123" s="30"/>
      <c r="AB123" s="30"/>
      <c r="AC123" s="30"/>
      <c r="AD123" s="30"/>
      <c r="AE123" s="30"/>
    </row>
    <row r="124" spans="1:31" s="2" customFormat="1" ht="12" customHeight="1">
      <c r="A124" s="30"/>
      <c r="B124" s="31"/>
      <c r="C124" s="27" t="s">
        <v>116</v>
      </c>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6.5" customHeight="1">
      <c r="A125" s="30"/>
      <c r="B125" s="31"/>
      <c r="C125" s="30"/>
      <c r="D125" s="30"/>
      <c r="E125" s="244" t="str">
        <f>E11</f>
        <v>01 - Bourací práce</v>
      </c>
      <c r="F125" s="251"/>
      <c r="G125" s="251"/>
      <c r="H125" s="251"/>
      <c r="I125" s="30"/>
      <c r="J125" s="30"/>
      <c r="K125" s="30"/>
      <c r="L125" s="40"/>
      <c r="S125" s="30"/>
      <c r="T125" s="30"/>
      <c r="U125" s="30"/>
      <c r="V125" s="30"/>
      <c r="W125" s="30"/>
      <c r="X125" s="30"/>
      <c r="Y125" s="30"/>
      <c r="Z125" s="30"/>
      <c r="AA125" s="30"/>
      <c r="AB125" s="30"/>
      <c r="AC125" s="30"/>
      <c r="AD125" s="30"/>
      <c r="AE125" s="30"/>
    </row>
    <row r="126" spans="1:31" s="2" customFormat="1" ht="6.9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2" customHeight="1">
      <c r="A127" s="30"/>
      <c r="B127" s="31"/>
      <c r="C127" s="27" t="s">
        <v>17</v>
      </c>
      <c r="D127" s="30"/>
      <c r="E127" s="30"/>
      <c r="F127" s="25" t="str">
        <f>F14</f>
        <v>Hněvčeves 54</v>
      </c>
      <c r="G127" s="30"/>
      <c r="H127" s="30"/>
      <c r="I127" s="27" t="s">
        <v>19</v>
      </c>
      <c r="J127" s="53">
        <f>IF(J14="","",J14)</f>
        <v>43906</v>
      </c>
      <c r="K127" s="30"/>
      <c r="L127" s="40"/>
      <c r="S127" s="30"/>
      <c r="T127" s="30"/>
      <c r="U127" s="30"/>
      <c r="V127" s="30"/>
      <c r="W127" s="30"/>
      <c r="X127" s="30"/>
      <c r="Y127" s="30"/>
      <c r="Z127" s="30"/>
      <c r="AA127" s="30"/>
      <c r="AB127" s="30"/>
      <c r="AC127" s="30"/>
      <c r="AD127" s="30"/>
      <c r="AE127" s="30"/>
    </row>
    <row r="128" spans="1:31" s="2" customFormat="1" ht="6.95" customHeight="1">
      <c r="A128" s="30"/>
      <c r="B128" s="31"/>
      <c r="C128" s="30"/>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5.2" customHeight="1">
      <c r="A129" s="30"/>
      <c r="B129" s="31"/>
      <c r="C129" s="27" t="s">
        <v>20</v>
      </c>
      <c r="D129" s="30"/>
      <c r="E129" s="30"/>
      <c r="F129" s="25" t="str">
        <f>E17</f>
        <v>Obec Hněvčeves, Hněvčeves 54, 503 15</v>
      </c>
      <c r="G129" s="30"/>
      <c r="H129" s="30"/>
      <c r="I129" s="27" t="s">
        <v>26</v>
      </c>
      <c r="J129" s="28" t="str">
        <f>E23</f>
        <v xml:space="preserve"> </v>
      </c>
      <c r="K129" s="30"/>
      <c r="L129" s="40"/>
      <c r="S129" s="30"/>
      <c r="T129" s="30"/>
      <c r="U129" s="30"/>
      <c r="V129" s="30"/>
      <c r="W129" s="30"/>
      <c r="X129" s="30"/>
      <c r="Y129" s="30"/>
      <c r="Z129" s="30"/>
      <c r="AA129" s="30"/>
      <c r="AB129" s="30"/>
      <c r="AC129" s="30"/>
      <c r="AD129" s="30"/>
      <c r="AE129" s="30"/>
    </row>
    <row r="130" spans="1:65" s="2" customFormat="1" ht="15.2" customHeight="1">
      <c r="A130" s="30"/>
      <c r="B130" s="31"/>
      <c r="C130" s="27" t="s">
        <v>24</v>
      </c>
      <c r="D130" s="30"/>
      <c r="E130" s="30"/>
      <c r="F130" s="25" t="str">
        <f>IF(E20="","",E20)</f>
        <v>Kalkan s.r.o., Textilní 1091, 506 01 Jičín</v>
      </c>
      <c r="G130" s="30"/>
      <c r="H130" s="30"/>
      <c r="I130" s="27" t="s">
        <v>28</v>
      </c>
      <c r="J130" s="28" t="str">
        <f>E26</f>
        <v xml:space="preserve"> </v>
      </c>
      <c r="K130" s="30"/>
      <c r="L130" s="40"/>
      <c r="S130" s="30"/>
      <c r="T130" s="30"/>
      <c r="U130" s="30"/>
      <c r="V130" s="30"/>
      <c r="W130" s="30"/>
      <c r="X130" s="30"/>
      <c r="Y130" s="30"/>
      <c r="Z130" s="30"/>
      <c r="AA130" s="30"/>
      <c r="AB130" s="30"/>
      <c r="AC130" s="30"/>
      <c r="AD130" s="30"/>
      <c r="AE130" s="30"/>
    </row>
    <row r="131" spans="1:65" s="2" customFormat="1" ht="10.35" customHeight="1">
      <c r="A131" s="30"/>
      <c r="B131" s="31"/>
      <c r="C131" s="30"/>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65" s="11" customFormat="1" ht="29.25" customHeight="1">
      <c r="A132" s="124"/>
      <c r="B132" s="125"/>
      <c r="C132" s="126" t="s">
        <v>138</v>
      </c>
      <c r="D132" s="127" t="s">
        <v>56</v>
      </c>
      <c r="E132" s="127" t="s">
        <v>52</v>
      </c>
      <c r="F132" s="127" t="s">
        <v>53</v>
      </c>
      <c r="G132" s="127" t="s">
        <v>139</v>
      </c>
      <c r="H132" s="127" t="s">
        <v>140</v>
      </c>
      <c r="I132" s="127" t="s">
        <v>141</v>
      </c>
      <c r="J132" s="127" t="s">
        <v>121</v>
      </c>
      <c r="K132" s="128" t="s">
        <v>142</v>
      </c>
      <c r="L132" s="129"/>
      <c r="M132" s="60" t="s">
        <v>1</v>
      </c>
      <c r="N132" s="61" t="s">
        <v>35</v>
      </c>
      <c r="O132" s="61" t="s">
        <v>143</v>
      </c>
      <c r="P132" s="61" t="s">
        <v>144</v>
      </c>
      <c r="Q132" s="61" t="s">
        <v>145</v>
      </c>
      <c r="R132" s="61" t="s">
        <v>146</v>
      </c>
      <c r="S132" s="61" t="s">
        <v>147</v>
      </c>
      <c r="T132" s="62" t="s">
        <v>148</v>
      </c>
      <c r="U132" s="124"/>
      <c r="V132" s="124"/>
      <c r="W132" s="124"/>
      <c r="X132" s="124"/>
      <c r="Y132" s="124"/>
      <c r="Z132" s="124"/>
      <c r="AA132" s="124"/>
      <c r="AB132" s="124"/>
      <c r="AC132" s="124"/>
      <c r="AD132" s="124"/>
      <c r="AE132" s="124"/>
    </row>
    <row r="133" spans="1:65" s="2" customFormat="1" ht="22.9" customHeight="1">
      <c r="A133" s="30"/>
      <c r="B133" s="31"/>
      <c r="C133" s="67" t="s">
        <v>149</v>
      </c>
      <c r="D133" s="30"/>
      <c r="E133" s="30"/>
      <c r="F133" s="30"/>
      <c r="G133" s="30"/>
      <c r="H133" s="30"/>
      <c r="I133" s="30"/>
      <c r="J133" s="130">
        <f>BK133</f>
        <v>635341.2699999999</v>
      </c>
      <c r="K133" s="30"/>
      <c r="L133" s="31"/>
      <c r="M133" s="63"/>
      <c r="N133" s="54"/>
      <c r="O133" s="64"/>
      <c r="P133" s="131">
        <f>P134+P328+P387</f>
        <v>2629.2780070000003</v>
      </c>
      <c r="Q133" s="64"/>
      <c r="R133" s="131">
        <f>R134+R328+R387</f>
        <v>4.4180000000000001E-3</v>
      </c>
      <c r="S133" s="64"/>
      <c r="T133" s="132">
        <f>T134+T328+T387</f>
        <v>266.73425650000001</v>
      </c>
      <c r="U133" s="30"/>
      <c r="V133" s="30"/>
      <c r="W133" s="30"/>
      <c r="X133" s="30"/>
      <c r="Y133" s="30"/>
      <c r="Z133" s="30"/>
      <c r="AA133" s="30"/>
      <c r="AB133" s="30"/>
      <c r="AC133" s="30"/>
      <c r="AD133" s="30"/>
      <c r="AE133" s="30"/>
      <c r="AT133" s="18" t="s">
        <v>70</v>
      </c>
      <c r="AU133" s="18" t="s">
        <v>123</v>
      </c>
      <c r="BK133" s="133">
        <f>BK134+BK328+BK387</f>
        <v>635341.2699999999</v>
      </c>
    </row>
    <row r="134" spans="1:65" s="12" customFormat="1" ht="25.9" customHeight="1">
      <c r="B134" s="134"/>
      <c r="D134" s="135" t="s">
        <v>70</v>
      </c>
      <c r="E134" s="136" t="s">
        <v>150</v>
      </c>
      <c r="F134" s="136" t="s">
        <v>151</v>
      </c>
      <c r="J134" s="137">
        <f>BK134</f>
        <v>564627.17999999993</v>
      </c>
      <c r="L134" s="134"/>
      <c r="M134" s="138"/>
      <c r="N134" s="139"/>
      <c r="O134" s="139"/>
      <c r="P134" s="140">
        <f>P135+P169+P171+P320+P326</f>
        <v>2214.6144710000003</v>
      </c>
      <c r="Q134" s="139"/>
      <c r="R134" s="140">
        <f>R135+R169+R171+R320+R326</f>
        <v>4.4180000000000001E-3</v>
      </c>
      <c r="S134" s="139"/>
      <c r="T134" s="141">
        <f>T135+T169+T171+T320+T326</f>
        <v>254.792202</v>
      </c>
      <c r="AR134" s="135" t="s">
        <v>78</v>
      </c>
      <c r="AT134" s="142" t="s">
        <v>70</v>
      </c>
      <c r="AU134" s="142" t="s">
        <v>71</v>
      </c>
      <c r="AY134" s="135" t="s">
        <v>152</v>
      </c>
      <c r="BK134" s="143">
        <f>BK135+BK169+BK171+BK320+BK326</f>
        <v>564627.17999999993</v>
      </c>
    </row>
    <row r="135" spans="1:65" s="12" customFormat="1" ht="22.9" customHeight="1">
      <c r="B135" s="134"/>
      <c r="D135" s="135" t="s">
        <v>70</v>
      </c>
      <c r="E135" s="144" t="s">
        <v>78</v>
      </c>
      <c r="F135" s="144" t="s">
        <v>153</v>
      </c>
      <c r="J135" s="145">
        <f>BK135</f>
        <v>95126.249999999985</v>
      </c>
      <c r="L135" s="134"/>
      <c r="M135" s="138"/>
      <c r="N135" s="139"/>
      <c r="O135" s="139"/>
      <c r="P135" s="140">
        <f>SUM(P136:P168)</f>
        <v>435.25902500000007</v>
      </c>
      <c r="Q135" s="139"/>
      <c r="R135" s="140">
        <f>SUM(R136:R168)</f>
        <v>0</v>
      </c>
      <c r="S135" s="139"/>
      <c r="T135" s="141">
        <f>SUM(T136:T168)</f>
        <v>14.473139999999999</v>
      </c>
      <c r="AR135" s="135" t="s">
        <v>78</v>
      </c>
      <c r="AT135" s="142" t="s">
        <v>70</v>
      </c>
      <c r="AU135" s="142" t="s">
        <v>78</v>
      </c>
      <c r="AY135" s="135" t="s">
        <v>152</v>
      </c>
      <c r="BK135" s="143">
        <f>SUM(BK136:BK168)</f>
        <v>95126.249999999985</v>
      </c>
    </row>
    <row r="136" spans="1:65" s="2" customFormat="1" ht="33" customHeight="1">
      <c r="A136" s="30"/>
      <c r="B136" s="146"/>
      <c r="C136" s="147" t="s">
        <v>78</v>
      </c>
      <c r="D136" s="147" t="s">
        <v>154</v>
      </c>
      <c r="E136" s="148" t="s">
        <v>155</v>
      </c>
      <c r="F136" s="149" t="s">
        <v>156</v>
      </c>
      <c r="G136" s="150" t="s">
        <v>157</v>
      </c>
      <c r="H136" s="151">
        <v>52.25</v>
      </c>
      <c r="I136" s="152">
        <v>338.8</v>
      </c>
      <c r="J136" s="152">
        <f>ROUND(I136*H136,2)</f>
        <v>17702.3</v>
      </c>
      <c r="K136" s="149" t="s">
        <v>1</v>
      </c>
      <c r="L136" s="31"/>
      <c r="M136" s="153" t="s">
        <v>1</v>
      </c>
      <c r="N136" s="154" t="s">
        <v>36</v>
      </c>
      <c r="O136" s="155">
        <v>2.5790000000000002</v>
      </c>
      <c r="P136" s="155">
        <f>O136*H136</f>
        <v>134.75275000000002</v>
      </c>
      <c r="Q136" s="155">
        <v>0</v>
      </c>
      <c r="R136" s="155">
        <f>Q136*H136</f>
        <v>0</v>
      </c>
      <c r="S136" s="155">
        <v>0.22</v>
      </c>
      <c r="T136" s="156">
        <f>S136*H136</f>
        <v>11.494999999999999</v>
      </c>
      <c r="U136" s="30"/>
      <c r="V136" s="30"/>
      <c r="W136" s="30"/>
      <c r="X136" s="30"/>
      <c r="Y136" s="30"/>
      <c r="Z136" s="30"/>
      <c r="AA136" s="30"/>
      <c r="AB136" s="30"/>
      <c r="AC136" s="30"/>
      <c r="AD136" s="30"/>
      <c r="AE136" s="30"/>
      <c r="AR136" s="157" t="s">
        <v>158</v>
      </c>
      <c r="AT136" s="157" t="s">
        <v>154</v>
      </c>
      <c r="AU136" s="157" t="s">
        <v>80</v>
      </c>
      <c r="AY136" s="18" t="s">
        <v>152</v>
      </c>
      <c r="BE136" s="158">
        <f>IF(N136="základní",J136,0)</f>
        <v>17702.3</v>
      </c>
      <c r="BF136" s="158">
        <f>IF(N136="snížená",J136,0)</f>
        <v>0</v>
      </c>
      <c r="BG136" s="158">
        <f>IF(N136="zákl. přenesená",J136,0)</f>
        <v>0</v>
      </c>
      <c r="BH136" s="158">
        <f>IF(N136="sníž. přenesená",J136,0)</f>
        <v>0</v>
      </c>
      <c r="BI136" s="158">
        <f>IF(N136="nulová",J136,0)</f>
        <v>0</v>
      </c>
      <c r="BJ136" s="18" t="s">
        <v>78</v>
      </c>
      <c r="BK136" s="158">
        <f>ROUND(I136*H136,2)</f>
        <v>17702.3</v>
      </c>
      <c r="BL136" s="18" t="s">
        <v>158</v>
      </c>
      <c r="BM136" s="157" t="s">
        <v>159</v>
      </c>
    </row>
    <row r="137" spans="1:65" s="13" customFormat="1" ht="33.75">
      <c r="B137" s="159"/>
      <c r="D137" s="160" t="s">
        <v>160</v>
      </c>
      <c r="E137" s="161" t="s">
        <v>1</v>
      </c>
      <c r="F137" s="162" t="s">
        <v>161</v>
      </c>
      <c r="H137" s="163">
        <v>52.25</v>
      </c>
      <c r="L137" s="159"/>
      <c r="M137" s="164"/>
      <c r="N137" s="165"/>
      <c r="O137" s="165"/>
      <c r="P137" s="165"/>
      <c r="Q137" s="165"/>
      <c r="R137" s="165"/>
      <c r="S137" s="165"/>
      <c r="T137" s="166"/>
      <c r="AT137" s="161" t="s">
        <v>160</v>
      </c>
      <c r="AU137" s="161" t="s">
        <v>80</v>
      </c>
      <c r="AV137" s="13" t="s">
        <v>80</v>
      </c>
      <c r="AW137" s="13" t="s">
        <v>27</v>
      </c>
      <c r="AX137" s="13" t="s">
        <v>71</v>
      </c>
      <c r="AY137" s="161" t="s">
        <v>152</v>
      </c>
    </row>
    <row r="138" spans="1:65" s="14" customFormat="1">
      <c r="B138" s="167"/>
      <c r="D138" s="160" t="s">
        <v>160</v>
      </c>
      <c r="E138" s="168" t="s">
        <v>1</v>
      </c>
      <c r="F138" s="169" t="s">
        <v>162</v>
      </c>
      <c r="H138" s="170">
        <v>52.25</v>
      </c>
      <c r="L138" s="167"/>
      <c r="M138" s="171"/>
      <c r="N138" s="172"/>
      <c r="O138" s="172"/>
      <c r="P138" s="172"/>
      <c r="Q138" s="172"/>
      <c r="R138" s="172"/>
      <c r="S138" s="172"/>
      <c r="T138" s="173"/>
      <c r="AT138" s="168" t="s">
        <v>160</v>
      </c>
      <c r="AU138" s="168" t="s">
        <v>80</v>
      </c>
      <c r="AV138" s="14" t="s">
        <v>158</v>
      </c>
      <c r="AW138" s="14" t="s">
        <v>27</v>
      </c>
      <c r="AX138" s="14" t="s">
        <v>78</v>
      </c>
      <c r="AY138" s="168" t="s">
        <v>152</v>
      </c>
    </row>
    <row r="139" spans="1:65" s="2" customFormat="1" ht="21.75" customHeight="1">
      <c r="A139" s="30"/>
      <c r="B139" s="146"/>
      <c r="C139" s="147" t="s">
        <v>80</v>
      </c>
      <c r="D139" s="147" t="s">
        <v>154</v>
      </c>
      <c r="E139" s="148" t="s">
        <v>163</v>
      </c>
      <c r="F139" s="149" t="s">
        <v>164</v>
      </c>
      <c r="G139" s="150" t="s">
        <v>165</v>
      </c>
      <c r="H139" s="151">
        <v>13.537000000000001</v>
      </c>
      <c r="I139" s="152">
        <v>514.97</v>
      </c>
      <c r="J139" s="152">
        <f>ROUND(I139*H139,2)</f>
        <v>6971.15</v>
      </c>
      <c r="K139" s="149" t="s">
        <v>1</v>
      </c>
      <c r="L139" s="31"/>
      <c r="M139" s="153" t="s">
        <v>1</v>
      </c>
      <c r="N139" s="154" t="s">
        <v>36</v>
      </c>
      <c r="O139" s="155">
        <v>2.5790000000000002</v>
      </c>
      <c r="P139" s="155">
        <f>O139*H139</f>
        <v>34.911923000000002</v>
      </c>
      <c r="Q139" s="155">
        <v>0</v>
      </c>
      <c r="R139" s="155">
        <f>Q139*H139</f>
        <v>0</v>
      </c>
      <c r="S139" s="155">
        <v>0.22</v>
      </c>
      <c r="T139" s="156">
        <f>S139*H139</f>
        <v>2.9781400000000002</v>
      </c>
      <c r="U139" s="30"/>
      <c r="V139" s="30"/>
      <c r="W139" s="30"/>
      <c r="X139" s="30"/>
      <c r="Y139" s="30"/>
      <c r="Z139" s="30"/>
      <c r="AA139" s="30"/>
      <c r="AB139" s="30"/>
      <c r="AC139" s="30"/>
      <c r="AD139" s="30"/>
      <c r="AE139" s="30"/>
      <c r="AR139" s="157" t="s">
        <v>158</v>
      </c>
      <c r="AT139" s="157" t="s">
        <v>154</v>
      </c>
      <c r="AU139" s="157" t="s">
        <v>80</v>
      </c>
      <c r="AY139" s="18" t="s">
        <v>152</v>
      </c>
      <c r="BE139" s="158">
        <f>IF(N139="základní",J139,0)</f>
        <v>6971.15</v>
      </c>
      <c r="BF139" s="158">
        <f>IF(N139="snížená",J139,0)</f>
        <v>0</v>
      </c>
      <c r="BG139" s="158">
        <f>IF(N139="zákl. přenesená",J139,0)</f>
        <v>0</v>
      </c>
      <c r="BH139" s="158">
        <f>IF(N139="sníž. přenesená",J139,0)</f>
        <v>0</v>
      </c>
      <c r="BI139" s="158">
        <f>IF(N139="nulová",J139,0)</f>
        <v>0</v>
      </c>
      <c r="BJ139" s="18" t="s">
        <v>78</v>
      </c>
      <c r="BK139" s="158">
        <f>ROUND(I139*H139,2)</f>
        <v>6971.15</v>
      </c>
      <c r="BL139" s="18" t="s">
        <v>158</v>
      </c>
      <c r="BM139" s="157" t="s">
        <v>166</v>
      </c>
    </row>
    <row r="140" spans="1:65" s="15" customFormat="1">
      <c r="B140" s="174"/>
      <c r="D140" s="160" t="s">
        <v>160</v>
      </c>
      <c r="E140" s="175" t="s">
        <v>1</v>
      </c>
      <c r="F140" s="176" t="s">
        <v>167</v>
      </c>
      <c r="H140" s="175" t="s">
        <v>1</v>
      </c>
      <c r="L140" s="174"/>
      <c r="M140" s="177"/>
      <c r="N140" s="178"/>
      <c r="O140" s="178"/>
      <c r="P140" s="178"/>
      <c r="Q140" s="178"/>
      <c r="R140" s="178"/>
      <c r="S140" s="178"/>
      <c r="T140" s="179"/>
      <c r="AT140" s="175" t="s">
        <v>160</v>
      </c>
      <c r="AU140" s="175" t="s">
        <v>80</v>
      </c>
      <c r="AV140" s="15" t="s">
        <v>78</v>
      </c>
      <c r="AW140" s="15" t="s">
        <v>27</v>
      </c>
      <c r="AX140" s="15" t="s">
        <v>71</v>
      </c>
      <c r="AY140" s="175" t="s">
        <v>152</v>
      </c>
    </row>
    <row r="141" spans="1:65" s="13" customFormat="1">
      <c r="B141" s="159"/>
      <c r="D141" s="160" t="s">
        <v>160</v>
      </c>
      <c r="E141" s="161" t="s">
        <v>1</v>
      </c>
      <c r="F141" s="162" t="s">
        <v>168</v>
      </c>
      <c r="H141" s="163">
        <v>6.9850000000000003</v>
      </c>
      <c r="L141" s="159"/>
      <c r="M141" s="164"/>
      <c r="N141" s="165"/>
      <c r="O141" s="165"/>
      <c r="P141" s="165"/>
      <c r="Q141" s="165"/>
      <c r="R141" s="165"/>
      <c r="S141" s="165"/>
      <c r="T141" s="166"/>
      <c r="AT141" s="161" t="s">
        <v>160</v>
      </c>
      <c r="AU141" s="161" t="s">
        <v>80</v>
      </c>
      <c r="AV141" s="13" t="s">
        <v>80</v>
      </c>
      <c r="AW141" s="13" t="s">
        <v>27</v>
      </c>
      <c r="AX141" s="13" t="s">
        <v>71</v>
      </c>
      <c r="AY141" s="161" t="s">
        <v>152</v>
      </c>
    </row>
    <row r="142" spans="1:65" s="13" customFormat="1">
      <c r="B142" s="159"/>
      <c r="D142" s="160" t="s">
        <v>160</v>
      </c>
      <c r="E142" s="161" t="s">
        <v>1</v>
      </c>
      <c r="F142" s="162" t="s">
        <v>169</v>
      </c>
      <c r="H142" s="163">
        <v>6.5519999999999996</v>
      </c>
      <c r="L142" s="159"/>
      <c r="M142" s="164"/>
      <c r="N142" s="165"/>
      <c r="O142" s="165"/>
      <c r="P142" s="165"/>
      <c r="Q142" s="165"/>
      <c r="R142" s="165"/>
      <c r="S142" s="165"/>
      <c r="T142" s="166"/>
      <c r="AT142" s="161" t="s">
        <v>160</v>
      </c>
      <c r="AU142" s="161" t="s">
        <v>80</v>
      </c>
      <c r="AV142" s="13" t="s">
        <v>80</v>
      </c>
      <c r="AW142" s="13" t="s">
        <v>27</v>
      </c>
      <c r="AX142" s="13" t="s">
        <v>71</v>
      </c>
      <c r="AY142" s="161" t="s">
        <v>152</v>
      </c>
    </row>
    <row r="143" spans="1:65" s="14" customFormat="1">
      <c r="B143" s="167"/>
      <c r="D143" s="160" t="s">
        <v>160</v>
      </c>
      <c r="E143" s="168" t="s">
        <v>1</v>
      </c>
      <c r="F143" s="169" t="s">
        <v>162</v>
      </c>
      <c r="H143" s="170">
        <v>13.536999999999999</v>
      </c>
      <c r="L143" s="167"/>
      <c r="M143" s="171"/>
      <c r="N143" s="172"/>
      <c r="O143" s="172"/>
      <c r="P143" s="172"/>
      <c r="Q143" s="172"/>
      <c r="R143" s="172"/>
      <c r="S143" s="172"/>
      <c r="T143" s="173"/>
      <c r="AT143" s="168" t="s">
        <v>160</v>
      </c>
      <c r="AU143" s="168" t="s">
        <v>80</v>
      </c>
      <c r="AV143" s="14" t="s">
        <v>158</v>
      </c>
      <c r="AW143" s="14" t="s">
        <v>27</v>
      </c>
      <c r="AX143" s="14" t="s">
        <v>78</v>
      </c>
      <c r="AY143" s="168" t="s">
        <v>152</v>
      </c>
    </row>
    <row r="144" spans="1:65" s="2" customFormat="1" ht="21.75" customHeight="1">
      <c r="A144" s="30"/>
      <c r="B144" s="146"/>
      <c r="C144" s="147" t="s">
        <v>170</v>
      </c>
      <c r="D144" s="147" t="s">
        <v>154</v>
      </c>
      <c r="E144" s="148" t="s">
        <v>171</v>
      </c>
      <c r="F144" s="149" t="s">
        <v>172</v>
      </c>
      <c r="G144" s="150" t="s">
        <v>165</v>
      </c>
      <c r="H144" s="151">
        <v>20.5</v>
      </c>
      <c r="I144" s="152">
        <v>481.71</v>
      </c>
      <c r="J144" s="152">
        <f>ROUND(I144*H144,2)</f>
        <v>9875.06</v>
      </c>
      <c r="K144" s="149" t="s">
        <v>173</v>
      </c>
      <c r="L144" s="31"/>
      <c r="M144" s="153" t="s">
        <v>1</v>
      </c>
      <c r="N144" s="154" t="s">
        <v>36</v>
      </c>
      <c r="O144" s="155">
        <v>2.948</v>
      </c>
      <c r="P144" s="155">
        <f>O144*H144</f>
        <v>60.433999999999997</v>
      </c>
      <c r="Q144" s="155">
        <v>0</v>
      </c>
      <c r="R144" s="155">
        <f>Q144*H144</f>
        <v>0</v>
      </c>
      <c r="S144" s="155">
        <v>0</v>
      </c>
      <c r="T144" s="156">
        <f>S144*H144</f>
        <v>0</v>
      </c>
      <c r="U144" s="30"/>
      <c r="V144" s="30"/>
      <c r="W144" s="30"/>
      <c r="X144" s="30"/>
      <c r="Y144" s="30"/>
      <c r="Z144" s="30"/>
      <c r="AA144" s="30"/>
      <c r="AB144" s="30"/>
      <c r="AC144" s="30"/>
      <c r="AD144" s="30"/>
      <c r="AE144" s="30"/>
      <c r="AR144" s="157" t="s">
        <v>158</v>
      </c>
      <c r="AT144" s="157" t="s">
        <v>154</v>
      </c>
      <c r="AU144" s="157" t="s">
        <v>80</v>
      </c>
      <c r="AY144" s="18" t="s">
        <v>152</v>
      </c>
      <c r="BE144" s="158">
        <f>IF(N144="základní",J144,0)</f>
        <v>9875.06</v>
      </c>
      <c r="BF144" s="158">
        <f>IF(N144="snížená",J144,0)</f>
        <v>0</v>
      </c>
      <c r="BG144" s="158">
        <f>IF(N144="zákl. přenesená",J144,0)</f>
        <v>0</v>
      </c>
      <c r="BH144" s="158">
        <f>IF(N144="sníž. přenesená",J144,0)</f>
        <v>0</v>
      </c>
      <c r="BI144" s="158">
        <f>IF(N144="nulová",J144,0)</f>
        <v>0</v>
      </c>
      <c r="BJ144" s="18" t="s">
        <v>78</v>
      </c>
      <c r="BK144" s="158">
        <f>ROUND(I144*H144,2)</f>
        <v>9875.06</v>
      </c>
      <c r="BL144" s="18" t="s">
        <v>158</v>
      </c>
      <c r="BM144" s="157" t="s">
        <v>174</v>
      </c>
    </row>
    <row r="145" spans="1:65" s="15" customFormat="1">
      <c r="B145" s="174"/>
      <c r="D145" s="160" t="s">
        <v>160</v>
      </c>
      <c r="E145" s="175" t="s">
        <v>1</v>
      </c>
      <c r="F145" s="176" t="s">
        <v>175</v>
      </c>
      <c r="H145" s="175" t="s">
        <v>1</v>
      </c>
      <c r="L145" s="174"/>
      <c r="M145" s="177"/>
      <c r="N145" s="178"/>
      <c r="O145" s="178"/>
      <c r="P145" s="178"/>
      <c r="Q145" s="178"/>
      <c r="R145" s="178"/>
      <c r="S145" s="178"/>
      <c r="T145" s="179"/>
      <c r="AT145" s="175" t="s">
        <v>160</v>
      </c>
      <c r="AU145" s="175" t="s">
        <v>80</v>
      </c>
      <c r="AV145" s="15" t="s">
        <v>78</v>
      </c>
      <c r="AW145" s="15" t="s">
        <v>27</v>
      </c>
      <c r="AX145" s="15" t="s">
        <v>71</v>
      </c>
      <c r="AY145" s="175" t="s">
        <v>152</v>
      </c>
    </row>
    <row r="146" spans="1:65" s="13" customFormat="1">
      <c r="B146" s="159"/>
      <c r="D146" s="160" t="s">
        <v>160</v>
      </c>
      <c r="E146" s="161" t="s">
        <v>1</v>
      </c>
      <c r="F146" s="162" t="s">
        <v>176</v>
      </c>
      <c r="H146" s="163">
        <v>20.5</v>
      </c>
      <c r="L146" s="159"/>
      <c r="M146" s="164"/>
      <c r="N146" s="165"/>
      <c r="O146" s="165"/>
      <c r="P146" s="165"/>
      <c r="Q146" s="165"/>
      <c r="R146" s="165"/>
      <c r="S146" s="165"/>
      <c r="T146" s="166"/>
      <c r="AT146" s="161" t="s">
        <v>160</v>
      </c>
      <c r="AU146" s="161" t="s">
        <v>80</v>
      </c>
      <c r="AV146" s="13" t="s">
        <v>80</v>
      </c>
      <c r="AW146" s="13" t="s">
        <v>27</v>
      </c>
      <c r="AX146" s="13" t="s">
        <v>71</v>
      </c>
      <c r="AY146" s="161" t="s">
        <v>152</v>
      </c>
    </row>
    <row r="147" spans="1:65" s="14" customFormat="1">
      <c r="B147" s="167"/>
      <c r="D147" s="160" t="s">
        <v>160</v>
      </c>
      <c r="E147" s="168" t="s">
        <v>1</v>
      </c>
      <c r="F147" s="169" t="s">
        <v>162</v>
      </c>
      <c r="H147" s="170">
        <v>20.5</v>
      </c>
      <c r="L147" s="167"/>
      <c r="M147" s="171"/>
      <c r="N147" s="172"/>
      <c r="O147" s="172"/>
      <c r="P147" s="172"/>
      <c r="Q147" s="172"/>
      <c r="R147" s="172"/>
      <c r="S147" s="172"/>
      <c r="T147" s="173"/>
      <c r="AT147" s="168" t="s">
        <v>160</v>
      </c>
      <c r="AU147" s="168" t="s">
        <v>80</v>
      </c>
      <c r="AV147" s="14" t="s">
        <v>158</v>
      </c>
      <c r="AW147" s="14" t="s">
        <v>27</v>
      </c>
      <c r="AX147" s="14" t="s">
        <v>78</v>
      </c>
      <c r="AY147" s="168" t="s">
        <v>152</v>
      </c>
    </row>
    <row r="148" spans="1:65" s="2" customFormat="1" ht="21.75" customHeight="1">
      <c r="A148" s="30"/>
      <c r="B148" s="146"/>
      <c r="C148" s="147" t="s">
        <v>158</v>
      </c>
      <c r="D148" s="147" t="s">
        <v>154</v>
      </c>
      <c r="E148" s="148" t="s">
        <v>177</v>
      </c>
      <c r="F148" s="149" t="s">
        <v>178</v>
      </c>
      <c r="G148" s="150" t="s">
        <v>165</v>
      </c>
      <c r="H148" s="151">
        <v>20.5</v>
      </c>
      <c r="I148" s="152">
        <v>96.096000000000004</v>
      </c>
      <c r="J148" s="152">
        <f>ROUND(I148*H148,2)</f>
        <v>1969.97</v>
      </c>
      <c r="K148" s="149" t="s">
        <v>173</v>
      </c>
      <c r="L148" s="31"/>
      <c r="M148" s="153" t="s">
        <v>1</v>
      </c>
      <c r="N148" s="154" t="s">
        <v>36</v>
      </c>
      <c r="O148" s="155">
        <v>0.59</v>
      </c>
      <c r="P148" s="155">
        <f>O148*H148</f>
        <v>12.094999999999999</v>
      </c>
      <c r="Q148" s="155">
        <v>0</v>
      </c>
      <c r="R148" s="155">
        <f>Q148*H148</f>
        <v>0</v>
      </c>
      <c r="S148" s="155">
        <v>0</v>
      </c>
      <c r="T148" s="156">
        <f>S148*H148</f>
        <v>0</v>
      </c>
      <c r="U148" s="30"/>
      <c r="V148" s="30"/>
      <c r="W148" s="30"/>
      <c r="X148" s="30"/>
      <c r="Y148" s="30"/>
      <c r="Z148" s="30"/>
      <c r="AA148" s="30"/>
      <c r="AB148" s="30"/>
      <c r="AC148" s="30"/>
      <c r="AD148" s="30"/>
      <c r="AE148" s="30"/>
      <c r="AR148" s="157" t="s">
        <v>158</v>
      </c>
      <c r="AT148" s="157" t="s">
        <v>154</v>
      </c>
      <c r="AU148" s="157" t="s">
        <v>80</v>
      </c>
      <c r="AY148" s="18" t="s">
        <v>152</v>
      </c>
      <c r="BE148" s="158">
        <f>IF(N148="základní",J148,0)</f>
        <v>1969.97</v>
      </c>
      <c r="BF148" s="158">
        <f>IF(N148="snížená",J148,0)</f>
        <v>0</v>
      </c>
      <c r="BG148" s="158">
        <f>IF(N148="zákl. přenesená",J148,0)</f>
        <v>0</v>
      </c>
      <c r="BH148" s="158">
        <f>IF(N148="sníž. přenesená",J148,0)</f>
        <v>0</v>
      </c>
      <c r="BI148" s="158">
        <f>IF(N148="nulová",J148,0)</f>
        <v>0</v>
      </c>
      <c r="BJ148" s="18" t="s">
        <v>78</v>
      </c>
      <c r="BK148" s="158">
        <f>ROUND(I148*H148,2)</f>
        <v>1969.97</v>
      </c>
      <c r="BL148" s="18" t="s">
        <v>158</v>
      </c>
      <c r="BM148" s="157" t="s">
        <v>179</v>
      </c>
    </row>
    <row r="149" spans="1:65" s="2" customFormat="1" ht="21.75" customHeight="1">
      <c r="A149" s="30"/>
      <c r="B149" s="146"/>
      <c r="C149" s="147" t="s">
        <v>180</v>
      </c>
      <c r="D149" s="147" t="s">
        <v>154</v>
      </c>
      <c r="E149" s="148" t="s">
        <v>181</v>
      </c>
      <c r="F149" s="149" t="s">
        <v>182</v>
      </c>
      <c r="G149" s="150" t="s">
        <v>165</v>
      </c>
      <c r="H149" s="151">
        <v>42.235999999999997</v>
      </c>
      <c r="I149" s="152">
        <v>523</v>
      </c>
      <c r="J149" s="152">
        <f>ROUND(I149*H149,2)</f>
        <v>22089.43</v>
      </c>
      <c r="K149" s="149" t="s">
        <v>173</v>
      </c>
      <c r="L149" s="31"/>
      <c r="M149" s="153" t="s">
        <v>1</v>
      </c>
      <c r="N149" s="154" t="s">
        <v>36</v>
      </c>
      <c r="O149" s="155">
        <v>2.94</v>
      </c>
      <c r="P149" s="155">
        <f>O149*H149</f>
        <v>124.17383999999998</v>
      </c>
      <c r="Q149" s="155">
        <v>0</v>
      </c>
      <c r="R149" s="155">
        <f>Q149*H149</f>
        <v>0</v>
      </c>
      <c r="S149" s="155">
        <v>0</v>
      </c>
      <c r="T149" s="156">
        <f>S149*H149</f>
        <v>0</v>
      </c>
      <c r="U149" s="30"/>
      <c r="V149" s="30"/>
      <c r="W149" s="30"/>
      <c r="X149" s="30"/>
      <c r="Y149" s="30"/>
      <c r="Z149" s="30"/>
      <c r="AA149" s="30"/>
      <c r="AB149" s="30"/>
      <c r="AC149" s="30"/>
      <c r="AD149" s="30"/>
      <c r="AE149" s="30"/>
      <c r="AR149" s="157" t="s">
        <v>158</v>
      </c>
      <c r="AT149" s="157" t="s">
        <v>154</v>
      </c>
      <c r="AU149" s="157" t="s">
        <v>80</v>
      </c>
      <c r="AY149" s="18" t="s">
        <v>152</v>
      </c>
      <c r="BE149" s="158">
        <f>IF(N149="základní",J149,0)</f>
        <v>22089.43</v>
      </c>
      <c r="BF149" s="158">
        <f>IF(N149="snížená",J149,0)</f>
        <v>0</v>
      </c>
      <c r="BG149" s="158">
        <f>IF(N149="zákl. přenesená",J149,0)</f>
        <v>0</v>
      </c>
      <c r="BH149" s="158">
        <f>IF(N149="sníž. přenesená",J149,0)</f>
        <v>0</v>
      </c>
      <c r="BI149" s="158">
        <f>IF(N149="nulová",J149,0)</f>
        <v>0</v>
      </c>
      <c r="BJ149" s="18" t="s">
        <v>78</v>
      </c>
      <c r="BK149" s="158">
        <f>ROUND(I149*H149,2)</f>
        <v>22089.43</v>
      </c>
      <c r="BL149" s="18" t="s">
        <v>158</v>
      </c>
      <c r="BM149" s="157" t="s">
        <v>183</v>
      </c>
    </row>
    <row r="150" spans="1:65" s="15" customFormat="1">
      <c r="B150" s="174"/>
      <c r="D150" s="160" t="s">
        <v>160</v>
      </c>
      <c r="E150" s="175" t="s">
        <v>1</v>
      </c>
      <c r="F150" s="176" t="s">
        <v>184</v>
      </c>
      <c r="H150" s="175" t="s">
        <v>1</v>
      </c>
      <c r="L150" s="174"/>
      <c r="M150" s="177"/>
      <c r="N150" s="178"/>
      <c r="O150" s="178"/>
      <c r="P150" s="178"/>
      <c r="Q150" s="178"/>
      <c r="R150" s="178"/>
      <c r="S150" s="178"/>
      <c r="T150" s="179"/>
      <c r="AT150" s="175" t="s">
        <v>160</v>
      </c>
      <c r="AU150" s="175" t="s">
        <v>80</v>
      </c>
      <c r="AV150" s="15" t="s">
        <v>78</v>
      </c>
      <c r="AW150" s="15" t="s">
        <v>27</v>
      </c>
      <c r="AX150" s="15" t="s">
        <v>71</v>
      </c>
      <c r="AY150" s="175" t="s">
        <v>152</v>
      </c>
    </row>
    <row r="151" spans="1:65" s="13" customFormat="1">
      <c r="B151" s="159"/>
      <c r="D151" s="160" t="s">
        <v>160</v>
      </c>
      <c r="E151" s="161" t="s">
        <v>1</v>
      </c>
      <c r="F151" s="162" t="s">
        <v>185</v>
      </c>
      <c r="H151" s="163">
        <v>32.322000000000003</v>
      </c>
      <c r="L151" s="159"/>
      <c r="M151" s="164"/>
      <c r="N151" s="165"/>
      <c r="O151" s="165"/>
      <c r="P151" s="165"/>
      <c r="Q151" s="165"/>
      <c r="R151" s="165"/>
      <c r="S151" s="165"/>
      <c r="T151" s="166"/>
      <c r="AT151" s="161" t="s">
        <v>160</v>
      </c>
      <c r="AU151" s="161" t="s">
        <v>80</v>
      </c>
      <c r="AV151" s="13" t="s">
        <v>80</v>
      </c>
      <c r="AW151" s="13" t="s">
        <v>27</v>
      </c>
      <c r="AX151" s="13" t="s">
        <v>71</v>
      </c>
      <c r="AY151" s="161" t="s">
        <v>152</v>
      </c>
    </row>
    <row r="152" spans="1:65" s="13" customFormat="1">
      <c r="B152" s="159"/>
      <c r="D152" s="160" t="s">
        <v>160</v>
      </c>
      <c r="E152" s="161" t="s">
        <v>1</v>
      </c>
      <c r="F152" s="162" t="s">
        <v>186</v>
      </c>
      <c r="H152" s="163">
        <v>9.9139999999999997</v>
      </c>
      <c r="L152" s="159"/>
      <c r="M152" s="164"/>
      <c r="N152" s="165"/>
      <c r="O152" s="165"/>
      <c r="P152" s="165"/>
      <c r="Q152" s="165"/>
      <c r="R152" s="165"/>
      <c r="S152" s="165"/>
      <c r="T152" s="166"/>
      <c r="AT152" s="161" t="s">
        <v>160</v>
      </c>
      <c r="AU152" s="161" t="s">
        <v>80</v>
      </c>
      <c r="AV152" s="13" t="s">
        <v>80</v>
      </c>
      <c r="AW152" s="13" t="s">
        <v>27</v>
      </c>
      <c r="AX152" s="13" t="s">
        <v>71</v>
      </c>
      <c r="AY152" s="161" t="s">
        <v>152</v>
      </c>
    </row>
    <row r="153" spans="1:65" s="14" customFormat="1">
      <c r="B153" s="167"/>
      <c r="D153" s="160" t="s">
        <v>160</v>
      </c>
      <c r="E153" s="168" t="s">
        <v>1</v>
      </c>
      <c r="F153" s="169" t="s">
        <v>162</v>
      </c>
      <c r="H153" s="170">
        <v>42.235999999999997</v>
      </c>
      <c r="L153" s="167"/>
      <c r="M153" s="171"/>
      <c r="N153" s="172"/>
      <c r="O153" s="172"/>
      <c r="P153" s="172"/>
      <c r="Q153" s="172"/>
      <c r="R153" s="172"/>
      <c r="S153" s="172"/>
      <c r="T153" s="173"/>
      <c r="AT153" s="168" t="s">
        <v>160</v>
      </c>
      <c r="AU153" s="168" t="s">
        <v>80</v>
      </c>
      <c r="AV153" s="14" t="s">
        <v>158</v>
      </c>
      <c r="AW153" s="14" t="s">
        <v>27</v>
      </c>
      <c r="AX153" s="14" t="s">
        <v>78</v>
      </c>
      <c r="AY153" s="168" t="s">
        <v>152</v>
      </c>
    </row>
    <row r="154" spans="1:65" s="2" customFormat="1" ht="21.75" customHeight="1">
      <c r="A154" s="30"/>
      <c r="B154" s="146"/>
      <c r="C154" s="147" t="s">
        <v>187</v>
      </c>
      <c r="D154" s="147" t="s">
        <v>154</v>
      </c>
      <c r="E154" s="148" t="s">
        <v>188</v>
      </c>
      <c r="F154" s="149" t="s">
        <v>189</v>
      </c>
      <c r="G154" s="150" t="s">
        <v>165</v>
      </c>
      <c r="H154" s="151">
        <v>42.235999999999997</v>
      </c>
      <c r="I154" s="152">
        <v>130.59</v>
      </c>
      <c r="J154" s="152">
        <f>ROUND(I154*H154,2)</f>
        <v>5515.6</v>
      </c>
      <c r="K154" s="149" t="s">
        <v>173</v>
      </c>
      <c r="L154" s="31"/>
      <c r="M154" s="153" t="s">
        <v>1</v>
      </c>
      <c r="N154" s="154" t="s">
        <v>36</v>
      </c>
      <c r="O154" s="155">
        <v>0.8</v>
      </c>
      <c r="P154" s="155">
        <f>O154*H154</f>
        <v>33.788800000000002</v>
      </c>
      <c r="Q154" s="155">
        <v>0</v>
      </c>
      <c r="R154" s="155">
        <f>Q154*H154</f>
        <v>0</v>
      </c>
      <c r="S154" s="155">
        <v>0</v>
      </c>
      <c r="T154" s="156">
        <f>S154*H154</f>
        <v>0</v>
      </c>
      <c r="U154" s="30"/>
      <c r="V154" s="30"/>
      <c r="W154" s="30"/>
      <c r="X154" s="30"/>
      <c r="Y154" s="30"/>
      <c r="Z154" s="30"/>
      <c r="AA154" s="30"/>
      <c r="AB154" s="30"/>
      <c r="AC154" s="30"/>
      <c r="AD154" s="30"/>
      <c r="AE154" s="30"/>
      <c r="AR154" s="157" t="s">
        <v>158</v>
      </c>
      <c r="AT154" s="157" t="s">
        <v>154</v>
      </c>
      <c r="AU154" s="157" t="s">
        <v>80</v>
      </c>
      <c r="AY154" s="18" t="s">
        <v>152</v>
      </c>
      <c r="BE154" s="158">
        <f>IF(N154="základní",J154,0)</f>
        <v>5515.6</v>
      </c>
      <c r="BF154" s="158">
        <f>IF(N154="snížená",J154,0)</f>
        <v>0</v>
      </c>
      <c r="BG154" s="158">
        <f>IF(N154="zákl. přenesená",J154,0)</f>
        <v>0</v>
      </c>
      <c r="BH154" s="158">
        <f>IF(N154="sníž. přenesená",J154,0)</f>
        <v>0</v>
      </c>
      <c r="BI154" s="158">
        <f>IF(N154="nulová",J154,0)</f>
        <v>0</v>
      </c>
      <c r="BJ154" s="18" t="s">
        <v>78</v>
      </c>
      <c r="BK154" s="158">
        <f>ROUND(I154*H154,2)</f>
        <v>5515.6</v>
      </c>
      <c r="BL154" s="18" t="s">
        <v>158</v>
      </c>
      <c r="BM154" s="157" t="s">
        <v>190</v>
      </c>
    </row>
    <row r="155" spans="1:65" s="2" customFormat="1" ht="21.75" customHeight="1">
      <c r="A155" s="30"/>
      <c r="B155" s="146"/>
      <c r="C155" s="147" t="s">
        <v>191</v>
      </c>
      <c r="D155" s="147" t="s">
        <v>154</v>
      </c>
      <c r="E155" s="148" t="s">
        <v>192</v>
      </c>
      <c r="F155" s="149" t="s">
        <v>193</v>
      </c>
      <c r="G155" s="150" t="s">
        <v>165</v>
      </c>
      <c r="H155" s="151">
        <v>62.735999999999997</v>
      </c>
      <c r="I155" s="152">
        <v>24.02</v>
      </c>
      <c r="J155" s="152">
        <f>ROUND(I155*H155,2)</f>
        <v>1506.92</v>
      </c>
      <c r="K155" s="149" t="s">
        <v>173</v>
      </c>
      <c r="L155" s="31"/>
      <c r="M155" s="153" t="s">
        <v>1</v>
      </c>
      <c r="N155" s="154" t="s">
        <v>36</v>
      </c>
      <c r="O155" s="155">
        <v>7.3999999999999996E-2</v>
      </c>
      <c r="P155" s="155">
        <f>O155*H155</f>
        <v>4.6424639999999995</v>
      </c>
      <c r="Q155" s="155">
        <v>0</v>
      </c>
      <c r="R155" s="155">
        <f>Q155*H155</f>
        <v>0</v>
      </c>
      <c r="S155" s="155">
        <v>0</v>
      </c>
      <c r="T155" s="156">
        <f>S155*H155</f>
        <v>0</v>
      </c>
      <c r="U155" s="30"/>
      <c r="V155" s="30"/>
      <c r="W155" s="30"/>
      <c r="X155" s="30"/>
      <c r="Y155" s="30"/>
      <c r="Z155" s="30"/>
      <c r="AA155" s="30"/>
      <c r="AB155" s="30"/>
      <c r="AC155" s="30"/>
      <c r="AD155" s="30"/>
      <c r="AE155" s="30"/>
      <c r="AR155" s="157" t="s">
        <v>158</v>
      </c>
      <c r="AT155" s="157" t="s">
        <v>154</v>
      </c>
      <c r="AU155" s="157" t="s">
        <v>80</v>
      </c>
      <c r="AY155" s="18" t="s">
        <v>152</v>
      </c>
      <c r="BE155" s="158">
        <f>IF(N155="základní",J155,0)</f>
        <v>1506.92</v>
      </c>
      <c r="BF155" s="158">
        <f>IF(N155="snížená",J155,0)</f>
        <v>0</v>
      </c>
      <c r="BG155" s="158">
        <f>IF(N155="zákl. přenesená",J155,0)</f>
        <v>0</v>
      </c>
      <c r="BH155" s="158">
        <f>IF(N155="sníž. přenesená",J155,0)</f>
        <v>0</v>
      </c>
      <c r="BI155" s="158">
        <f>IF(N155="nulová",J155,0)</f>
        <v>0</v>
      </c>
      <c r="BJ155" s="18" t="s">
        <v>78</v>
      </c>
      <c r="BK155" s="158">
        <f>ROUND(I155*H155,2)</f>
        <v>1506.92</v>
      </c>
      <c r="BL155" s="18" t="s">
        <v>158</v>
      </c>
      <c r="BM155" s="157" t="s">
        <v>194</v>
      </c>
    </row>
    <row r="156" spans="1:65" s="13" customFormat="1">
      <c r="B156" s="159"/>
      <c r="D156" s="160" t="s">
        <v>160</v>
      </c>
      <c r="E156" s="161" t="s">
        <v>1</v>
      </c>
      <c r="F156" s="162" t="s">
        <v>195</v>
      </c>
      <c r="H156" s="163">
        <v>62.735999999999997</v>
      </c>
      <c r="L156" s="159"/>
      <c r="M156" s="164"/>
      <c r="N156" s="165"/>
      <c r="O156" s="165"/>
      <c r="P156" s="165"/>
      <c r="Q156" s="165"/>
      <c r="R156" s="165"/>
      <c r="S156" s="165"/>
      <c r="T156" s="166"/>
      <c r="AT156" s="161" t="s">
        <v>160</v>
      </c>
      <c r="AU156" s="161" t="s">
        <v>80</v>
      </c>
      <c r="AV156" s="13" t="s">
        <v>80</v>
      </c>
      <c r="AW156" s="13" t="s">
        <v>27</v>
      </c>
      <c r="AX156" s="13" t="s">
        <v>78</v>
      </c>
      <c r="AY156" s="161" t="s">
        <v>152</v>
      </c>
    </row>
    <row r="157" spans="1:65" s="2" customFormat="1" ht="21.75" customHeight="1">
      <c r="A157" s="30"/>
      <c r="B157" s="146"/>
      <c r="C157" s="147" t="s">
        <v>196</v>
      </c>
      <c r="D157" s="147" t="s">
        <v>154</v>
      </c>
      <c r="E157" s="148" t="s">
        <v>197</v>
      </c>
      <c r="F157" s="149" t="s">
        <v>198</v>
      </c>
      <c r="G157" s="150" t="s">
        <v>165</v>
      </c>
      <c r="H157" s="151">
        <v>44.136000000000003</v>
      </c>
      <c r="I157" s="152">
        <v>158.91999999999999</v>
      </c>
      <c r="J157" s="152">
        <f>ROUND(I157*H157,2)</f>
        <v>7014.09</v>
      </c>
      <c r="K157" s="149" t="s">
        <v>173</v>
      </c>
      <c r="L157" s="31"/>
      <c r="M157" s="153" t="s">
        <v>1</v>
      </c>
      <c r="N157" s="154" t="s">
        <v>36</v>
      </c>
      <c r="O157" s="155">
        <v>8.3000000000000004E-2</v>
      </c>
      <c r="P157" s="155">
        <f>O157*H157</f>
        <v>3.6632880000000005</v>
      </c>
      <c r="Q157" s="155">
        <v>0</v>
      </c>
      <c r="R157" s="155">
        <f>Q157*H157</f>
        <v>0</v>
      </c>
      <c r="S157" s="155">
        <v>0</v>
      </c>
      <c r="T157" s="156">
        <f>S157*H157</f>
        <v>0</v>
      </c>
      <c r="U157" s="30"/>
      <c r="V157" s="30"/>
      <c r="W157" s="30"/>
      <c r="X157" s="30"/>
      <c r="Y157" s="30"/>
      <c r="Z157" s="30"/>
      <c r="AA157" s="30"/>
      <c r="AB157" s="30"/>
      <c r="AC157" s="30"/>
      <c r="AD157" s="30"/>
      <c r="AE157" s="30"/>
      <c r="AR157" s="157" t="s">
        <v>158</v>
      </c>
      <c r="AT157" s="157" t="s">
        <v>154</v>
      </c>
      <c r="AU157" s="157" t="s">
        <v>80</v>
      </c>
      <c r="AY157" s="18" t="s">
        <v>152</v>
      </c>
      <c r="BE157" s="158">
        <f>IF(N157="základní",J157,0)</f>
        <v>7014.09</v>
      </c>
      <c r="BF157" s="158">
        <f>IF(N157="snížená",J157,0)</f>
        <v>0</v>
      </c>
      <c r="BG157" s="158">
        <f>IF(N157="zákl. přenesená",J157,0)</f>
        <v>0</v>
      </c>
      <c r="BH157" s="158">
        <f>IF(N157="sníž. přenesená",J157,0)</f>
        <v>0</v>
      </c>
      <c r="BI157" s="158">
        <f>IF(N157="nulová",J157,0)</f>
        <v>0</v>
      </c>
      <c r="BJ157" s="18" t="s">
        <v>78</v>
      </c>
      <c r="BK157" s="158">
        <f>ROUND(I157*H157,2)</f>
        <v>7014.09</v>
      </c>
      <c r="BL157" s="18" t="s">
        <v>158</v>
      </c>
      <c r="BM157" s="157" t="s">
        <v>199</v>
      </c>
    </row>
    <row r="158" spans="1:65" s="13" customFormat="1">
      <c r="B158" s="159"/>
      <c r="D158" s="160" t="s">
        <v>160</v>
      </c>
      <c r="E158" s="161" t="s">
        <v>1</v>
      </c>
      <c r="F158" s="162" t="s">
        <v>200</v>
      </c>
      <c r="H158" s="163">
        <v>44.136000000000003</v>
      </c>
      <c r="L158" s="159"/>
      <c r="M158" s="164"/>
      <c r="N158" s="165"/>
      <c r="O158" s="165"/>
      <c r="P158" s="165"/>
      <c r="Q158" s="165"/>
      <c r="R158" s="165"/>
      <c r="S158" s="165"/>
      <c r="T158" s="166"/>
      <c r="AT158" s="161" t="s">
        <v>160</v>
      </c>
      <c r="AU158" s="161" t="s">
        <v>80</v>
      </c>
      <c r="AV158" s="13" t="s">
        <v>80</v>
      </c>
      <c r="AW158" s="13" t="s">
        <v>27</v>
      </c>
      <c r="AX158" s="13" t="s">
        <v>78</v>
      </c>
      <c r="AY158" s="161" t="s">
        <v>152</v>
      </c>
    </row>
    <row r="159" spans="1:65" s="2" customFormat="1" ht="21.75" customHeight="1">
      <c r="A159" s="30"/>
      <c r="B159" s="146"/>
      <c r="C159" s="147" t="s">
        <v>201</v>
      </c>
      <c r="D159" s="147" t="s">
        <v>154</v>
      </c>
      <c r="E159" s="148" t="s">
        <v>202</v>
      </c>
      <c r="F159" s="149" t="s">
        <v>203</v>
      </c>
      <c r="G159" s="150" t="s">
        <v>165</v>
      </c>
      <c r="H159" s="151">
        <v>838.58399999999995</v>
      </c>
      <c r="I159" s="152">
        <v>12.19</v>
      </c>
      <c r="J159" s="152">
        <f>ROUND(I159*H159,2)</f>
        <v>10222.34</v>
      </c>
      <c r="K159" s="149" t="s">
        <v>173</v>
      </c>
      <c r="L159" s="31"/>
      <c r="M159" s="153" t="s">
        <v>1</v>
      </c>
      <c r="N159" s="154" t="s">
        <v>36</v>
      </c>
      <c r="O159" s="155">
        <v>4.0000000000000001E-3</v>
      </c>
      <c r="P159" s="155">
        <f>O159*H159</f>
        <v>3.354336</v>
      </c>
      <c r="Q159" s="155">
        <v>0</v>
      </c>
      <c r="R159" s="155">
        <f>Q159*H159</f>
        <v>0</v>
      </c>
      <c r="S159" s="155">
        <v>0</v>
      </c>
      <c r="T159" s="156">
        <f>S159*H159</f>
        <v>0</v>
      </c>
      <c r="U159" s="30"/>
      <c r="V159" s="30"/>
      <c r="W159" s="30"/>
      <c r="X159" s="30"/>
      <c r="Y159" s="30"/>
      <c r="Z159" s="30"/>
      <c r="AA159" s="30"/>
      <c r="AB159" s="30"/>
      <c r="AC159" s="30"/>
      <c r="AD159" s="30"/>
      <c r="AE159" s="30"/>
      <c r="AR159" s="157" t="s">
        <v>158</v>
      </c>
      <c r="AT159" s="157" t="s">
        <v>154</v>
      </c>
      <c r="AU159" s="157" t="s">
        <v>80</v>
      </c>
      <c r="AY159" s="18" t="s">
        <v>152</v>
      </c>
      <c r="BE159" s="158">
        <f>IF(N159="základní",J159,0)</f>
        <v>10222.34</v>
      </c>
      <c r="BF159" s="158">
        <f>IF(N159="snížená",J159,0)</f>
        <v>0</v>
      </c>
      <c r="BG159" s="158">
        <f>IF(N159="zákl. přenesená",J159,0)</f>
        <v>0</v>
      </c>
      <c r="BH159" s="158">
        <f>IF(N159="sníž. přenesená",J159,0)</f>
        <v>0</v>
      </c>
      <c r="BI159" s="158">
        <f>IF(N159="nulová",J159,0)</f>
        <v>0</v>
      </c>
      <c r="BJ159" s="18" t="s">
        <v>78</v>
      </c>
      <c r="BK159" s="158">
        <f>ROUND(I159*H159,2)</f>
        <v>10222.34</v>
      </c>
      <c r="BL159" s="18" t="s">
        <v>158</v>
      </c>
      <c r="BM159" s="157" t="s">
        <v>204</v>
      </c>
    </row>
    <row r="160" spans="1:65" s="13" customFormat="1">
      <c r="B160" s="159"/>
      <c r="D160" s="160" t="s">
        <v>160</v>
      </c>
      <c r="E160" s="161" t="s">
        <v>1</v>
      </c>
      <c r="F160" s="162" t="s">
        <v>205</v>
      </c>
      <c r="H160" s="163">
        <v>44.136000000000003</v>
      </c>
      <c r="L160" s="159"/>
      <c r="M160" s="164"/>
      <c r="N160" s="165"/>
      <c r="O160" s="165"/>
      <c r="P160" s="165"/>
      <c r="Q160" s="165"/>
      <c r="R160" s="165"/>
      <c r="S160" s="165"/>
      <c r="T160" s="166"/>
      <c r="AT160" s="161" t="s">
        <v>160</v>
      </c>
      <c r="AU160" s="161" t="s">
        <v>80</v>
      </c>
      <c r="AV160" s="13" t="s">
        <v>80</v>
      </c>
      <c r="AW160" s="13" t="s">
        <v>27</v>
      </c>
      <c r="AX160" s="13" t="s">
        <v>71</v>
      </c>
      <c r="AY160" s="161" t="s">
        <v>152</v>
      </c>
    </row>
    <row r="161" spans="1:65" s="14" customFormat="1">
      <c r="B161" s="167"/>
      <c r="D161" s="160" t="s">
        <v>160</v>
      </c>
      <c r="E161" s="168" t="s">
        <v>1</v>
      </c>
      <c r="F161" s="169" t="s">
        <v>162</v>
      </c>
      <c r="H161" s="170">
        <v>44.136000000000003</v>
      </c>
      <c r="L161" s="167"/>
      <c r="M161" s="171"/>
      <c r="N161" s="172"/>
      <c r="O161" s="172"/>
      <c r="P161" s="172"/>
      <c r="Q161" s="172"/>
      <c r="R161" s="172"/>
      <c r="S161" s="172"/>
      <c r="T161" s="173"/>
      <c r="AT161" s="168" t="s">
        <v>160</v>
      </c>
      <c r="AU161" s="168" t="s">
        <v>80</v>
      </c>
      <c r="AV161" s="14" t="s">
        <v>158</v>
      </c>
      <c r="AW161" s="14" t="s">
        <v>27</v>
      </c>
      <c r="AX161" s="14" t="s">
        <v>78</v>
      </c>
      <c r="AY161" s="168" t="s">
        <v>152</v>
      </c>
    </row>
    <row r="162" spans="1:65" s="13" customFormat="1">
      <c r="B162" s="159"/>
      <c r="D162" s="160" t="s">
        <v>160</v>
      </c>
      <c r="F162" s="162" t="s">
        <v>206</v>
      </c>
      <c r="H162" s="163">
        <v>838.58399999999995</v>
      </c>
      <c r="L162" s="159"/>
      <c r="M162" s="164"/>
      <c r="N162" s="165"/>
      <c r="O162" s="165"/>
      <c r="P162" s="165"/>
      <c r="Q162" s="165"/>
      <c r="R162" s="165"/>
      <c r="S162" s="165"/>
      <c r="T162" s="166"/>
      <c r="AT162" s="161" t="s">
        <v>160</v>
      </c>
      <c r="AU162" s="161" t="s">
        <v>80</v>
      </c>
      <c r="AV162" s="13" t="s">
        <v>80</v>
      </c>
      <c r="AW162" s="13" t="s">
        <v>3</v>
      </c>
      <c r="AX162" s="13" t="s">
        <v>78</v>
      </c>
      <c r="AY162" s="161" t="s">
        <v>152</v>
      </c>
    </row>
    <row r="163" spans="1:65" s="2" customFormat="1" ht="16.5" customHeight="1">
      <c r="A163" s="30"/>
      <c r="B163" s="146"/>
      <c r="C163" s="147" t="s">
        <v>207</v>
      </c>
      <c r="D163" s="147" t="s">
        <v>154</v>
      </c>
      <c r="E163" s="148" t="s">
        <v>208</v>
      </c>
      <c r="F163" s="149" t="s">
        <v>209</v>
      </c>
      <c r="G163" s="150" t="s">
        <v>165</v>
      </c>
      <c r="H163" s="151">
        <v>44.136000000000003</v>
      </c>
      <c r="I163" s="152">
        <v>10.28</v>
      </c>
      <c r="J163" s="152">
        <f>ROUND(I163*H163,2)</f>
        <v>453.72</v>
      </c>
      <c r="K163" s="149" t="s">
        <v>173</v>
      </c>
      <c r="L163" s="31"/>
      <c r="M163" s="153" t="s">
        <v>1</v>
      </c>
      <c r="N163" s="154" t="s">
        <v>36</v>
      </c>
      <c r="O163" s="155">
        <v>8.9999999999999993E-3</v>
      </c>
      <c r="P163" s="155">
        <f>O163*H163</f>
        <v>0.39722400000000002</v>
      </c>
      <c r="Q163" s="155">
        <v>0</v>
      </c>
      <c r="R163" s="155">
        <f>Q163*H163</f>
        <v>0</v>
      </c>
      <c r="S163" s="155">
        <v>0</v>
      </c>
      <c r="T163" s="156">
        <f>S163*H163</f>
        <v>0</v>
      </c>
      <c r="U163" s="30"/>
      <c r="V163" s="30"/>
      <c r="W163" s="30"/>
      <c r="X163" s="30"/>
      <c r="Y163" s="30"/>
      <c r="Z163" s="30"/>
      <c r="AA163" s="30"/>
      <c r="AB163" s="30"/>
      <c r="AC163" s="30"/>
      <c r="AD163" s="30"/>
      <c r="AE163" s="30"/>
      <c r="AR163" s="157" t="s">
        <v>158</v>
      </c>
      <c r="AT163" s="157" t="s">
        <v>154</v>
      </c>
      <c r="AU163" s="157" t="s">
        <v>80</v>
      </c>
      <c r="AY163" s="18" t="s">
        <v>152</v>
      </c>
      <c r="BE163" s="158">
        <f>IF(N163="základní",J163,0)</f>
        <v>453.72</v>
      </c>
      <c r="BF163" s="158">
        <f>IF(N163="snížená",J163,0)</f>
        <v>0</v>
      </c>
      <c r="BG163" s="158">
        <f>IF(N163="zákl. přenesená",J163,0)</f>
        <v>0</v>
      </c>
      <c r="BH163" s="158">
        <f>IF(N163="sníž. přenesená",J163,0)</f>
        <v>0</v>
      </c>
      <c r="BI163" s="158">
        <f>IF(N163="nulová",J163,0)</f>
        <v>0</v>
      </c>
      <c r="BJ163" s="18" t="s">
        <v>78</v>
      </c>
      <c r="BK163" s="158">
        <f>ROUND(I163*H163,2)</f>
        <v>453.72</v>
      </c>
      <c r="BL163" s="18" t="s">
        <v>158</v>
      </c>
      <c r="BM163" s="157" t="s">
        <v>210</v>
      </c>
    </row>
    <row r="164" spans="1:65" s="13" customFormat="1">
      <c r="B164" s="159"/>
      <c r="D164" s="160" t="s">
        <v>160</v>
      </c>
      <c r="E164" s="161" t="s">
        <v>1</v>
      </c>
      <c r="F164" s="162" t="s">
        <v>205</v>
      </c>
      <c r="H164" s="163">
        <v>44.136000000000003</v>
      </c>
      <c r="L164" s="159"/>
      <c r="M164" s="164"/>
      <c r="N164" s="165"/>
      <c r="O164" s="165"/>
      <c r="P164" s="165"/>
      <c r="Q164" s="165"/>
      <c r="R164" s="165"/>
      <c r="S164" s="165"/>
      <c r="T164" s="166"/>
      <c r="AT164" s="161" t="s">
        <v>160</v>
      </c>
      <c r="AU164" s="161" t="s">
        <v>80</v>
      </c>
      <c r="AV164" s="13" t="s">
        <v>80</v>
      </c>
      <c r="AW164" s="13" t="s">
        <v>27</v>
      </c>
      <c r="AX164" s="13" t="s">
        <v>78</v>
      </c>
      <c r="AY164" s="161" t="s">
        <v>152</v>
      </c>
    </row>
    <row r="165" spans="1:65" s="2" customFormat="1" ht="21.75" customHeight="1">
      <c r="A165" s="30"/>
      <c r="B165" s="146"/>
      <c r="C165" s="147" t="s">
        <v>211</v>
      </c>
      <c r="D165" s="147" t="s">
        <v>154</v>
      </c>
      <c r="E165" s="148" t="s">
        <v>212</v>
      </c>
      <c r="F165" s="149" t="s">
        <v>213</v>
      </c>
      <c r="G165" s="150" t="s">
        <v>214</v>
      </c>
      <c r="H165" s="151">
        <v>79.444999999999993</v>
      </c>
      <c r="I165" s="152">
        <v>100</v>
      </c>
      <c r="J165" s="152">
        <f>ROUND(I165*H165,2)</f>
        <v>7944.5</v>
      </c>
      <c r="K165" s="149" t="s">
        <v>173</v>
      </c>
      <c r="L165" s="31"/>
      <c r="M165" s="153" t="s">
        <v>1</v>
      </c>
      <c r="N165" s="154" t="s">
        <v>36</v>
      </c>
      <c r="O165" s="155">
        <v>0</v>
      </c>
      <c r="P165" s="155">
        <f>O165*H165</f>
        <v>0</v>
      </c>
      <c r="Q165" s="155">
        <v>0</v>
      </c>
      <c r="R165" s="155">
        <f>Q165*H165</f>
        <v>0</v>
      </c>
      <c r="S165" s="155">
        <v>0</v>
      </c>
      <c r="T165" s="156">
        <f>S165*H165</f>
        <v>0</v>
      </c>
      <c r="U165" s="30"/>
      <c r="V165" s="30"/>
      <c r="W165" s="30"/>
      <c r="X165" s="30"/>
      <c r="Y165" s="30"/>
      <c r="Z165" s="30"/>
      <c r="AA165" s="30"/>
      <c r="AB165" s="30"/>
      <c r="AC165" s="30"/>
      <c r="AD165" s="30"/>
      <c r="AE165" s="30"/>
      <c r="AR165" s="157" t="s">
        <v>158</v>
      </c>
      <c r="AT165" s="157" t="s">
        <v>154</v>
      </c>
      <c r="AU165" s="157" t="s">
        <v>80</v>
      </c>
      <c r="AY165" s="18" t="s">
        <v>152</v>
      </c>
      <c r="BE165" s="158">
        <f>IF(N165="základní",J165,0)</f>
        <v>7944.5</v>
      </c>
      <c r="BF165" s="158">
        <f>IF(N165="snížená",J165,0)</f>
        <v>0</v>
      </c>
      <c r="BG165" s="158">
        <f>IF(N165="zákl. přenesená",J165,0)</f>
        <v>0</v>
      </c>
      <c r="BH165" s="158">
        <f>IF(N165="sníž. přenesená",J165,0)</f>
        <v>0</v>
      </c>
      <c r="BI165" s="158">
        <f>IF(N165="nulová",J165,0)</f>
        <v>0</v>
      </c>
      <c r="BJ165" s="18" t="s">
        <v>78</v>
      </c>
      <c r="BK165" s="158">
        <f>ROUND(I165*H165,2)</f>
        <v>7944.5</v>
      </c>
      <c r="BL165" s="18" t="s">
        <v>158</v>
      </c>
      <c r="BM165" s="157" t="s">
        <v>215</v>
      </c>
    </row>
    <row r="166" spans="1:65" s="13" customFormat="1">
      <c r="B166" s="159"/>
      <c r="D166" s="160" t="s">
        <v>160</v>
      </c>
      <c r="E166" s="161" t="s">
        <v>1</v>
      </c>
      <c r="F166" s="162" t="s">
        <v>216</v>
      </c>
      <c r="H166" s="163">
        <v>79.444999999999993</v>
      </c>
      <c r="L166" s="159"/>
      <c r="M166" s="164"/>
      <c r="N166" s="165"/>
      <c r="O166" s="165"/>
      <c r="P166" s="165"/>
      <c r="Q166" s="165"/>
      <c r="R166" s="165"/>
      <c r="S166" s="165"/>
      <c r="T166" s="166"/>
      <c r="AT166" s="161" t="s">
        <v>160</v>
      </c>
      <c r="AU166" s="161" t="s">
        <v>80</v>
      </c>
      <c r="AV166" s="13" t="s">
        <v>80</v>
      </c>
      <c r="AW166" s="13" t="s">
        <v>27</v>
      </c>
      <c r="AX166" s="13" t="s">
        <v>78</v>
      </c>
      <c r="AY166" s="161" t="s">
        <v>152</v>
      </c>
    </row>
    <row r="167" spans="1:65" s="2" customFormat="1" ht="16.5" customHeight="1">
      <c r="A167" s="30"/>
      <c r="B167" s="146"/>
      <c r="C167" s="147" t="s">
        <v>217</v>
      </c>
      <c r="D167" s="147" t="s">
        <v>154</v>
      </c>
      <c r="E167" s="148" t="s">
        <v>218</v>
      </c>
      <c r="F167" s="149" t="s">
        <v>219</v>
      </c>
      <c r="G167" s="150" t="s">
        <v>165</v>
      </c>
      <c r="H167" s="151">
        <v>18.600000000000001</v>
      </c>
      <c r="I167" s="152">
        <v>207.59</v>
      </c>
      <c r="J167" s="152">
        <f>ROUND(I167*H167,2)</f>
        <v>3861.17</v>
      </c>
      <c r="K167" s="149" t="s">
        <v>173</v>
      </c>
      <c r="L167" s="31"/>
      <c r="M167" s="153" t="s">
        <v>1</v>
      </c>
      <c r="N167" s="154" t="s">
        <v>36</v>
      </c>
      <c r="O167" s="155">
        <v>1.2390000000000001</v>
      </c>
      <c r="P167" s="155">
        <f>O167*H167</f>
        <v>23.045400000000004</v>
      </c>
      <c r="Q167" s="155">
        <v>0</v>
      </c>
      <c r="R167" s="155">
        <f>Q167*H167</f>
        <v>0</v>
      </c>
      <c r="S167" s="155">
        <v>0</v>
      </c>
      <c r="T167" s="156">
        <f>S167*H167</f>
        <v>0</v>
      </c>
      <c r="U167" s="30"/>
      <c r="V167" s="30"/>
      <c r="W167" s="30"/>
      <c r="X167" s="30"/>
      <c r="Y167" s="30"/>
      <c r="Z167" s="30"/>
      <c r="AA167" s="30"/>
      <c r="AB167" s="30"/>
      <c r="AC167" s="30"/>
      <c r="AD167" s="30"/>
      <c r="AE167" s="30"/>
      <c r="AR167" s="157" t="s">
        <v>158</v>
      </c>
      <c r="AT167" s="157" t="s">
        <v>154</v>
      </c>
      <c r="AU167" s="157" t="s">
        <v>80</v>
      </c>
      <c r="AY167" s="18" t="s">
        <v>152</v>
      </c>
      <c r="BE167" s="158">
        <f>IF(N167="základní",J167,0)</f>
        <v>3861.17</v>
      </c>
      <c r="BF167" s="158">
        <f>IF(N167="snížená",J167,0)</f>
        <v>0</v>
      </c>
      <c r="BG167" s="158">
        <f>IF(N167="zákl. přenesená",J167,0)</f>
        <v>0</v>
      </c>
      <c r="BH167" s="158">
        <f>IF(N167="sníž. přenesená",J167,0)</f>
        <v>0</v>
      </c>
      <c r="BI167" s="158">
        <f>IF(N167="nulová",J167,0)</f>
        <v>0</v>
      </c>
      <c r="BJ167" s="18" t="s">
        <v>78</v>
      </c>
      <c r="BK167" s="158">
        <f>ROUND(I167*H167,2)</f>
        <v>3861.17</v>
      </c>
      <c r="BL167" s="18" t="s">
        <v>158</v>
      </c>
      <c r="BM167" s="157" t="s">
        <v>220</v>
      </c>
    </row>
    <row r="168" spans="1:65" s="13" customFormat="1" ht="33.75">
      <c r="B168" s="159"/>
      <c r="D168" s="160" t="s">
        <v>160</v>
      </c>
      <c r="E168" s="161" t="s">
        <v>1</v>
      </c>
      <c r="F168" s="162" t="s">
        <v>221</v>
      </c>
      <c r="H168" s="163">
        <v>18.600000000000001</v>
      </c>
      <c r="L168" s="159"/>
      <c r="M168" s="164"/>
      <c r="N168" s="165"/>
      <c r="O168" s="165"/>
      <c r="P168" s="165"/>
      <c r="Q168" s="165"/>
      <c r="R168" s="165"/>
      <c r="S168" s="165"/>
      <c r="T168" s="166"/>
      <c r="AT168" s="161" t="s">
        <v>160</v>
      </c>
      <c r="AU168" s="161" t="s">
        <v>80</v>
      </c>
      <c r="AV168" s="13" t="s">
        <v>80</v>
      </c>
      <c r="AW168" s="13" t="s">
        <v>27</v>
      </c>
      <c r="AX168" s="13" t="s">
        <v>78</v>
      </c>
      <c r="AY168" s="161" t="s">
        <v>152</v>
      </c>
    </row>
    <row r="169" spans="1:65" s="12" customFormat="1" ht="22.9" customHeight="1">
      <c r="B169" s="134"/>
      <c r="D169" s="135" t="s">
        <v>70</v>
      </c>
      <c r="E169" s="144" t="s">
        <v>187</v>
      </c>
      <c r="F169" s="144" t="s">
        <v>222</v>
      </c>
      <c r="J169" s="145">
        <f>BK169</f>
        <v>35.85</v>
      </c>
      <c r="L169" s="134"/>
      <c r="M169" s="138"/>
      <c r="N169" s="139"/>
      <c r="O169" s="139"/>
      <c r="P169" s="140">
        <f>P170</f>
        <v>0.127</v>
      </c>
      <c r="Q169" s="139"/>
      <c r="R169" s="140">
        <f>R170</f>
        <v>0</v>
      </c>
      <c r="S169" s="139"/>
      <c r="T169" s="141">
        <f>T170</f>
        <v>0</v>
      </c>
      <c r="AR169" s="135" t="s">
        <v>78</v>
      </c>
      <c r="AT169" s="142" t="s">
        <v>70</v>
      </c>
      <c r="AU169" s="142" t="s">
        <v>78</v>
      </c>
      <c r="AY169" s="135" t="s">
        <v>152</v>
      </c>
      <c r="BK169" s="143">
        <f>BK170</f>
        <v>35.85</v>
      </c>
    </row>
    <row r="170" spans="1:65" s="2" customFormat="1" ht="21.75" customHeight="1">
      <c r="A170" s="30"/>
      <c r="B170" s="146"/>
      <c r="C170" s="147" t="s">
        <v>223</v>
      </c>
      <c r="D170" s="147" t="s">
        <v>154</v>
      </c>
      <c r="E170" s="148" t="s">
        <v>224</v>
      </c>
      <c r="F170" s="149" t="s">
        <v>225</v>
      </c>
      <c r="G170" s="150" t="s">
        <v>157</v>
      </c>
      <c r="H170" s="151">
        <v>1</v>
      </c>
      <c r="I170" s="152">
        <v>35.85</v>
      </c>
      <c r="J170" s="152">
        <f>ROUND(I170*H170,2)</f>
        <v>35.85</v>
      </c>
      <c r="K170" s="149" t="s">
        <v>1</v>
      </c>
      <c r="L170" s="31"/>
      <c r="M170" s="153" t="s">
        <v>1</v>
      </c>
      <c r="N170" s="154" t="s">
        <v>36</v>
      </c>
      <c r="O170" s="155">
        <v>0.127</v>
      </c>
      <c r="P170" s="155">
        <f>O170*H170</f>
        <v>0.127</v>
      </c>
      <c r="Q170" s="155">
        <v>0</v>
      </c>
      <c r="R170" s="155">
        <f>Q170*H170</f>
        <v>0</v>
      </c>
      <c r="S170" s="155">
        <v>0</v>
      </c>
      <c r="T170" s="156">
        <f>S170*H170</f>
        <v>0</v>
      </c>
      <c r="U170" s="30"/>
      <c r="V170" s="30"/>
      <c r="W170" s="30"/>
      <c r="X170" s="30"/>
      <c r="Y170" s="30"/>
      <c r="Z170" s="30"/>
      <c r="AA170" s="30"/>
      <c r="AB170" s="30"/>
      <c r="AC170" s="30"/>
      <c r="AD170" s="30"/>
      <c r="AE170" s="30"/>
      <c r="AR170" s="157" t="s">
        <v>158</v>
      </c>
      <c r="AT170" s="157" t="s">
        <v>154</v>
      </c>
      <c r="AU170" s="157" t="s">
        <v>80</v>
      </c>
      <c r="AY170" s="18" t="s">
        <v>152</v>
      </c>
      <c r="BE170" s="158">
        <f>IF(N170="základní",J170,0)</f>
        <v>35.85</v>
      </c>
      <c r="BF170" s="158">
        <f>IF(N170="snížená",J170,0)</f>
        <v>0</v>
      </c>
      <c r="BG170" s="158">
        <f>IF(N170="zákl. přenesená",J170,0)</f>
        <v>0</v>
      </c>
      <c r="BH170" s="158">
        <f>IF(N170="sníž. přenesená",J170,0)</f>
        <v>0</v>
      </c>
      <c r="BI170" s="158">
        <f>IF(N170="nulová",J170,0)</f>
        <v>0</v>
      </c>
      <c r="BJ170" s="18" t="s">
        <v>78</v>
      </c>
      <c r="BK170" s="158">
        <f>ROUND(I170*H170,2)</f>
        <v>35.85</v>
      </c>
      <c r="BL170" s="18" t="s">
        <v>158</v>
      </c>
      <c r="BM170" s="157" t="s">
        <v>226</v>
      </c>
    </row>
    <row r="171" spans="1:65" s="12" customFormat="1" ht="22.9" customHeight="1">
      <c r="B171" s="134"/>
      <c r="D171" s="135" t="s">
        <v>70</v>
      </c>
      <c r="E171" s="144" t="s">
        <v>201</v>
      </c>
      <c r="F171" s="144" t="s">
        <v>227</v>
      </c>
      <c r="J171" s="145">
        <f>BK171</f>
        <v>356071.72</v>
      </c>
      <c r="L171" s="134"/>
      <c r="M171" s="138"/>
      <c r="N171" s="139"/>
      <c r="O171" s="139"/>
      <c r="P171" s="140">
        <f>SUM(P172:P319)</f>
        <v>1339.107342</v>
      </c>
      <c r="Q171" s="139"/>
      <c r="R171" s="140">
        <f>SUM(R172:R319)</f>
        <v>4.4180000000000001E-3</v>
      </c>
      <c r="S171" s="139"/>
      <c r="T171" s="141">
        <f>SUM(T172:T319)</f>
        <v>240.319062</v>
      </c>
      <c r="AR171" s="135" t="s">
        <v>78</v>
      </c>
      <c r="AT171" s="142" t="s">
        <v>70</v>
      </c>
      <c r="AU171" s="142" t="s">
        <v>78</v>
      </c>
      <c r="AY171" s="135" t="s">
        <v>152</v>
      </c>
      <c r="BK171" s="143">
        <f>SUM(BK172:BK319)</f>
        <v>356071.72</v>
      </c>
    </row>
    <row r="172" spans="1:65" s="2" customFormat="1" ht="21.75" customHeight="1">
      <c r="A172" s="30"/>
      <c r="B172" s="146"/>
      <c r="C172" s="147" t="s">
        <v>228</v>
      </c>
      <c r="D172" s="147" t="s">
        <v>154</v>
      </c>
      <c r="E172" s="148" t="s">
        <v>229</v>
      </c>
      <c r="F172" s="149" t="s">
        <v>230</v>
      </c>
      <c r="G172" s="150" t="s">
        <v>165</v>
      </c>
      <c r="H172" s="151">
        <v>3.4620000000000002</v>
      </c>
      <c r="I172" s="152">
        <v>3529.68</v>
      </c>
      <c r="J172" s="152">
        <f>ROUND(I172*H172,2)</f>
        <v>12219.75</v>
      </c>
      <c r="K172" s="149" t="s">
        <v>173</v>
      </c>
      <c r="L172" s="31"/>
      <c r="M172" s="153" t="s">
        <v>1</v>
      </c>
      <c r="N172" s="154" t="s">
        <v>36</v>
      </c>
      <c r="O172" s="155">
        <v>11.198</v>
      </c>
      <c r="P172" s="155">
        <f>O172*H172</f>
        <v>38.767476000000002</v>
      </c>
      <c r="Q172" s="155">
        <v>0</v>
      </c>
      <c r="R172" s="155">
        <f>Q172*H172</f>
        <v>0</v>
      </c>
      <c r="S172" s="155">
        <v>0</v>
      </c>
      <c r="T172" s="156">
        <f>S172*H172</f>
        <v>0</v>
      </c>
      <c r="U172" s="30"/>
      <c r="V172" s="30"/>
      <c r="W172" s="30"/>
      <c r="X172" s="30"/>
      <c r="Y172" s="30"/>
      <c r="Z172" s="30"/>
      <c r="AA172" s="30"/>
      <c r="AB172" s="30"/>
      <c r="AC172" s="30"/>
      <c r="AD172" s="30"/>
      <c r="AE172" s="30"/>
      <c r="AR172" s="157" t="s">
        <v>158</v>
      </c>
      <c r="AT172" s="157" t="s">
        <v>154</v>
      </c>
      <c r="AU172" s="157" t="s">
        <v>80</v>
      </c>
      <c r="AY172" s="18" t="s">
        <v>152</v>
      </c>
      <c r="BE172" s="158">
        <f>IF(N172="základní",J172,0)</f>
        <v>12219.75</v>
      </c>
      <c r="BF172" s="158">
        <f>IF(N172="snížená",J172,0)</f>
        <v>0</v>
      </c>
      <c r="BG172" s="158">
        <f>IF(N172="zákl. přenesená",J172,0)</f>
        <v>0</v>
      </c>
      <c r="BH172" s="158">
        <f>IF(N172="sníž. přenesená",J172,0)</f>
        <v>0</v>
      </c>
      <c r="BI172" s="158">
        <f>IF(N172="nulová",J172,0)</f>
        <v>0</v>
      </c>
      <c r="BJ172" s="18" t="s">
        <v>78</v>
      </c>
      <c r="BK172" s="158">
        <f>ROUND(I172*H172,2)</f>
        <v>12219.75</v>
      </c>
      <c r="BL172" s="18" t="s">
        <v>158</v>
      </c>
      <c r="BM172" s="157" t="s">
        <v>231</v>
      </c>
    </row>
    <row r="173" spans="1:65" s="15" customFormat="1" ht="22.5">
      <c r="B173" s="174"/>
      <c r="D173" s="160" t="s">
        <v>160</v>
      </c>
      <c r="E173" s="175" t="s">
        <v>1</v>
      </c>
      <c r="F173" s="176" t="s">
        <v>232</v>
      </c>
      <c r="H173" s="175" t="s">
        <v>1</v>
      </c>
      <c r="L173" s="174"/>
      <c r="M173" s="177"/>
      <c r="N173" s="178"/>
      <c r="O173" s="178"/>
      <c r="P173" s="178"/>
      <c r="Q173" s="178"/>
      <c r="R173" s="178"/>
      <c r="S173" s="178"/>
      <c r="T173" s="179"/>
      <c r="AT173" s="175" t="s">
        <v>160</v>
      </c>
      <c r="AU173" s="175" t="s">
        <v>80</v>
      </c>
      <c r="AV173" s="15" t="s">
        <v>78</v>
      </c>
      <c r="AW173" s="15" t="s">
        <v>27</v>
      </c>
      <c r="AX173" s="15" t="s">
        <v>71</v>
      </c>
      <c r="AY173" s="175" t="s">
        <v>152</v>
      </c>
    </row>
    <row r="174" spans="1:65" s="15" customFormat="1" ht="22.5">
      <c r="B174" s="174"/>
      <c r="D174" s="160" t="s">
        <v>160</v>
      </c>
      <c r="E174" s="175" t="s">
        <v>1</v>
      </c>
      <c r="F174" s="176" t="s">
        <v>233</v>
      </c>
      <c r="H174" s="175" t="s">
        <v>1</v>
      </c>
      <c r="L174" s="174"/>
      <c r="M174" s="177"/>
      <c r="N174" s="178"/>
      <c r="O174" s="178"/>
      <c r="P174" s="178"/>
      <c r="Q174" s="178"/>
      <c r="R174" s="178"/>
      <c r="S174" s="178"/>
      <c r="T174" s="179"/>
      <c r="AT174" s="175" t="s">
        <v>160</v>
      </c>
      <c r="AU174" s="175" t="s">
        <v>80</v>
      </c>
      <c r="AV174" s="15" t="s">
        <v>78</v>
      </c>
      <c r="AW174" s="15" t="s">
        <v>27</v>
      </c>
      <c r="AX174" s="15" t="s">
        <v>71</v>
      </c>
      <c r="AY174" s="175" t="s">
        <v>152</v>
      </c>
    </row>
    <row r="175" spans="1:65" s="15" customFormat="1" ht="22.5">
      <c r="B175" s="174"/>
      <c r="D175" s="160" t="s">
        <v>160</v>
      </c>
      <c r="E175" s="175" t="s">
        <v>1</v>
      </c>
      <c r="F175" s="176" t="s">
        <v>234</v>
      </c>
      <c r="H175" s="175" t="s">
        <v>1</v>
      </c>
      <c r="L175" s="174"/>
      <c r="M175" s="177"/>
      <c r="N175" s="178"/>
      <c r="O175" s="178"/>
      <c r="P175" s="178"/>
      <c r="Q175" s="178"/>
      <c r="R175" s="178"/>
      <c r="S175" s="178"/>
      <c r="T175" s="179"/>
      <c r="AT175" s="175" t="s">
        <v>160</v>
      </c>
      <c r="AU175" s="175" t="s">
        <v>80</v>
      </c>
      <c r="AV175" s="15" t="s">
        <v>78</v>
      </c>
      <c r="AW175" s="15" t="s">
        <v>27</v>
      </c>
      <c r="AX175" s="15" t="s">
        <v>71</v>
      </c>
      <c r="AY175" s="175" t="s">
        <v>152</v>
      </c>
    </row>
    <row r="176" spans="1:65" s="13" customFormat="1">
      <c r="B176" s="159"/>
      <c r="D176" s="160" t="s">
        <v>160</v>
      </c>
      <c r="E176" s="161" t="s">
        <v>1</v>
      </c>
      <c r="F176" s="162" t="s">
        <v>235</v>
      </c>
      <c r="H176" s="163">
        <v>0.46200000000000002</v>
      </c>
      <c r="L176" s="159"/>
      <c r="M176" s="164"/>
      <c r="N176" s="165"/>
      <c r="O176" s="165"/>
      <c r="P176" s="165"/>
      <c r="Q176" s="165"/>
      <c r="R176" s="165"/>
      <c r="S176" s="165"/>
      <c r="T176" s="166"/>
      <c r="AT176" s="161" t="s">
        <v>160</v>
      </c>
      <c r="AU176" s="161" t="s">
        <v>80</v>
      </c>
      <c r="AV176" s="13" t="s">
        <v>80</v>
      </c>
      <c r="AW176" s="13" t="s">
        <v>27</v>
      </c>
      <c r="AX176" s="13" t="s">
        <v>71</v>
      </c>
      <c r="AY176" s="161" t="s">
        <v>152</v>
      </c>
    </row>
    <row r="177" spans="1:65" s="13" customFormat="1">
      <c r="B177" s="159"/>
      <c r="D177" s="160" t="s">
        <v>160</v>
      </c>
      <c r="E177" s="161" t="s">
        <v>1</v>
      </c>
      <c r="F177" s="162" t="s">
        <v>236</v>
      </c>
      <c r="H177" s="163">
        <v>0.66</v>
      </c>
      <c r="L177" s="159"/>
      <c r="M177" s="164"/>
      <c r="N177" s="165"/>
      <c r="O177" s="165"/>
      <c r="P177" s="165"/>
      <c r="Q177" s="165"/>
      <c r="R177" s="165"/>
      <c r="S177" s="165"/>
      <c r="T177" s="166"/>
      <c r="AT177" s="161" t="s">
        <v>160</v>
      </c>
      <c r="AU177" s="161" t="s">
        <v>80</v>
      </c>
      <c r="AV177" s="13" t="s">
        <v>80</v>
      </c>
      <c r="AW177" s="13" t="s">
        <v>27</v>
      </c>
      <c r="AX177" s="13" t="s">
        <v>71</v>
      </c>
      <c r="AY177" s="161" t="s">
        <v>152</v>
      </c>
    </row>
    <row r="178" spans="1:65" s="15" customFormat="1" ht="22.5">
      <c r="B178" s="174"/>
      <c r="D178" s="160" t="s">
        <v>160</v>
      </c>
      <c r="E178" s="175" t="s">
        <v>1</v>
      </c>
      <c r="F178" s="176" t="s">
        <v>237</v>
      </c>
      <c r="H178" s="175" t="s">
        <v>1</v>
      </c>
      <c r="L178" s="174"/>
      <c r="M178" s="177"/>
      <c r="N178" s="178"/>
      <c r="O178" s="178"/>
      <c r="P178" s="178"/>
      <c r="Q178" s="178"/>
      <c r="R178" s="178"/>
      <c r="S178" s="178"/>
      <c r="T178" s="179"/>
      <c r="AT178" s="175" t="s">
        <v>160</v>
      </c>
      <c r="AU178" s="175" t="s">
        <v>80</v>
      </c>
      <c r="AV178" s="15" t="s">
        <v>78</v>
      </c>
      <c r="AW178" s="15" t="s">
        <v>27</v>
      </c>
      <c r="AX178" s="15" t="s">
        <v>71</v>
      </c>
      <c r="AY178" s="175" t="s">
        <v>152</v>
      </c>
    </row>
    <row r="179" spans="1:65" s="13" customFormat="1" ht="33.75">
      <c r="B179" s="159"/>
      <c r="D179" s="160" t="s">
        <v>160</v>
      </c>
      <c r="E179" s="161" t="s">
        <v>1</v>
      </c>
      <c r="F179" s="162" t="s">
        <v>238</v>
      </c>
      <c r="H179" s="163">
        <v>2.34</v>
      </c>
      <c r="L179" s="159"/>
      <c r="M179" s="164"/>
      <c r="N179" s="165"/>
      <c r="O179" s="165"/>
      <c r="P179" s="165"/>
      <c r="Q179" s="165"/>
      <c r="R179" s="165"/>
      <c r="S179" s="165"/>
      <c r="T179" s="166"/>
      <c r="AT179" s="161" t="s">
        <v>160</v>
      </c>
      <c r="AU179" s="161" t="s">
        <v>80</v>
      </c>
      <c r="AV179" s="13" t="s">
        <v>80</v>
      </c>
      <c r="AW179" s="13" t="s">
        <v>27</v>
      </c>
      <c r="AX179" s="13" t="s">
        <v>71</v>
      </c>
      <c r="AY179" s="161" t="s">
        <v>152</v>
      </c>
    </row>
    <row r="180" spans="1:65" s="14" customFormat="1">
      <c r="B180" s="167"/>
      <c r="D180" s="160" t="s">
        <v>160</v>
      </c>
      <c r="E180" s="168" t="s">
        <v>1</v>
      </c>
      <c r="F180" s="169" t="s">
        <v>162</v>
      </c>
      <c r="H180" s="170">
        <v>3.4620000000000002</v>
      </c>
      <c r="L180" s="167"/>
      <c r="M180" s="171"/>
      <c r="N180" s="172"/>
      <c r="O180" s="172"/>
      <c r="P180" s="172"/>
      <c r="Q180" s="172"/>
      <c r="R180" s="172"/>
      <c r="S180" s="172"/>
      <c r="T180" s="173"/>
      <c r="AT180" s="168" t="s">
        <v>160</v>
      </c>
      <c r="AU180" s="168" t="s">
        <v>80</v>
      </c>
      <c r="AV180" s="14" t="s">
        <v>158</v>
      </c>
      <c r="AW180" s="14" t="s">
        <v>27</v>
      </c>
      <c r="AX180" s="14" t="s">
        <v>78</v>
      </c>
      <c r="AY180" s="168" t="s">
        <v>152</v>
      </c>
    </row>
    <row r="181" spans="1:65" s="2" customFormat="1" ht="16.5" customHeight="1">
      <c r="A181" s="30"/>
      <c r="B181" s="146"/>
      <c r="C181" s="147" t="s">
        <v>8</v>
      </c>
      <c r="D181" s="147" t="s">
        <v>154</v>
      </c>
      <c r="E181" s="148" t="s">
        <v>239</v>
      </c>
      <c r="F181" s="149" t="s">
        <v>240</v>
      </c>
      <c r="G181" s="150" t="s">
        <v>157</v>
      </c>
      <c r="H181" s="151">
        <v>68.823999999999998</v>
      </c>
      <c r="I181" s="152">
        <v>70.22</v>
      </c>
      <c r="J181" s="152">
        <f>ROUND(I181*H181,2)</f>
        <v>4832.82</v>
      </c>
      <c r="K181" s="149" t="s">
        <v>173</v>
      </c>
      <c r="L181" s="31"/>
      <c r="M181" s="153" t="s">
        <v>1</v>
      </c>
      <c r="N181" s="154" t="s">
        <v>36</v>
      </c>
      <c r="O181" s="155">
        <v>0.28399999999999997</v>
      </c>
      <c r="P181" s="155">
        <f>O181*H181</f>
        <v>19.546015999999998</v>
      </c>
      <c r="Q181" s="155">
        <v>0</v>
      </c>
      <c r="R181" s="155">
        <f>Q181*H181</f>
        <v>0</v>
      </c>
      <c r="S181" s="155">
        <v>0.26100000000000001</v>
      </c>
      <c r="T181" s="156">
        <f>S181*H181</f>
        <v>17.963063999999999</v>
      </c>
      <c r="U181" s="30"/>
      <c r="V181" s="30"/>
      <c r="W181" s="30"/>
      <c r="X181" s="30"/>
      <c r="Y181" s="30"/>
      <c r="Z181" s="30"/>
      <c r="AA181" s="30"/>
      <c r="AB181" s="30"/>
      <c r="AC181" s="30"/>
      <c r="AD181" s="30"/>
      <c r="AE181" s="30"/>
      <c r="AR181" s="157" t="s">
        <v>158</v>
      </c>
      <c r="AT181" s="157" t="s">
        <v>154</v>
      </c>
      <c r="AU181" s="157" t="s">
        <v>80</v>
      </c>
      <c r="AY181" s="18" t="s">
        <v>152</v>
      </c>
      <c r="BE181" s="158">
        <f>IF(N181="základní",J181,0)</f>
        <v>4832.82</v>
      </c>
      <c r="BF181" s="158">
        <f>IF(N181="snížená",J181,0)</f>
        <v>0</v>
      </c>
      <c r="BG181" s="158">
        <f>IF(N181="zákl. přenesená",J181,0)</f>
        <v>0</v>
      </c>
      <c r="BH181" s="158">
        <f>IF(N181="sníž. přenesená",J181,0)</f>
        <v>0</v>
      </c>
      <c r="BI181" s="158">
        <f>IF(N181="nulová",J181,0)</f>
        <v>0</v>
      </c>
      <c r="BJ181" s="18" t="s">
        <v>78</v>
      </c>
      <c r="BK181" s="158">
        <f>ROUND(I181*H181,2)</f>
        <v>4832.82</v>
      </c>
      <c r="BL181" s="18" t="s">
        <v>158</v>
      </c>
      <c r="BM181" s="157" t="s">
        <v>241</v>
      </c>
    </row>
    <row r="182" spans="1:65" s="15" customFormat="1">
      <c r="B182" s="174"/>
      <c r="D182" s="160" t="s">
        <v>160</v>
      </c>
      <c r="E182" s="175" t="s">
        <v>1</v>
      </c>
      <c r="F182" s="176" t="s">
        <v>242</v>
      </c>
      <c r="H182" s="175" t="s">
        <v>1</v>
      </c>
      <c r="L182" s="174"/>
      <c r="M182" s="177"/>
      <c r="N182" s="178"/>
      <c r="O182" s="178"/>
      <c r="P182" s="178"/>
      <c r="Q182" s="178"/>
      <c r="R182" s="178"/>
      <c r="S182" s="178"/>
      <c r="T182" s="179"/>
      <c r="AT182" s="175" t="s">
        <v>160</v>
      </c>
      <c r="AU182" s="175" t="s">
        <v>80</v>
      </c>
      <c r="AV182" s="15" t="s">
        <v>78</v>
      </c>
      <c r="AW182" s="15" t="s">
        <v>27</v>
      </c>
      <c r="AX182" s="15" t="s">
        <v>71</v>
      </c>
      <c r="AY182" s="175" t="s">
        <v>152</v>
      </c>
    </row>
    <row r="183" spans="1:65" s="13" customFormat="1" ht="22.5">
      <c r="B183" s="159"/>
      <c r="D183" s="160" t="s">
        <v>160</v>
      </c>
      <c r="E183" s="161" t="s">
        <v>1</v>
      </c>
      <c r="F183" s="162" t="s">
        <v>243</v>
      </c>
      <c r="H183" s="163">
        <v>68.823999999999998</v>
      </c>
      <c r="L183" s="159"/>
      <c r="M183" s="164"/>
      <c r="N183" s="165"/>
      <c r="O183" s="165"/>
      <c r="P183" s="165"/>
      <c r="Q183" s="165"/>
      <c r="R183" s="165"/>
      <c r="S183" s="165"/>
      <c r="T183" s="166"/>
      <c r="AT183" s="161" t="s">
        <v>160</v>
      </c>
      <c r="AU183" s="161" t="s">
        <v>80</v>
      </c>
      <c r="AV183" s="13" t="s">
        <v>80</v>
      </c>
      <c r="AW183" s="13" t="s">
        <v>27</v>
      </c>
      <c r="AX183" s="13" t="s">
        <v>71</v>
      </c>
      <c r="AY183" s="161" t="s">
        <v>152</v>
      </c>
    </row>
    <row r="184" spans="1:65" s="14" customFormat="1">
      <c r="B184" s="167"/>
      <c r="D184" s="160" t="s">
        <v>160</v>
      </c>
      <c r="E184" s="168" t="s">
        <v>1</v>
      </c>
      <c r="F184" s="169" t="s">
        <v>162</v>
      </c>
      <c r="H184" s="170">
        <v>68.823999999999998</v>
      </c>
      <c r="L184" s="167"/>
      <c r="M184" s="171"/>
      <c r="N184" s="172"/>
      <c r="O184" s="172"/>
      <c r="P184" s="172"/>
      <c r="Q184" s="172"/>
      <c r="R184" s="172"/>
      <c r="S184" s="172"/>
      <c r="T184" s="173"/>
      <c r="AT184" s="168" t="s">
        <v>160</v>
      </c>
      <c r="AU184" s="168" t="s">
        <v>80</v>
      </c>
      <c r="AV184" s="14" t="s">
        <v>158</v>
      </c>
      <c r="AW184" s="14" t="s">
        <v>27</v>
      </c>
      <c r="AX184" s="14" t="s">
        <v>78</v>
      </c>
      <c r="AY184" s="168" t="s">
        <v>152</v>
      </c>
    </row>
    <row r="185" spans="1:65" s="2" customFormat="1" ht="21.75" customHeight="1">
      <c r="A185" s="30"/>
      <c r="B185" s="146"/>
      <c r="C185" s="147" t="s">
        <v>244</v>
      </c>
      <c r="D185" s="147" t="s">
        <v>154</v>
      </c>
      <c r="E185" s="148" t="s">
        <v>245</v>
      </c>
      <c r="F185" s="149" t="s">
        <v>246</v>
      </c>
      <c r="G185" s="150" t="s">
        <v>165</v>
      </c>
      <c r="H185" s="151">
        <v>37.588999999999999</v>
      </c>
      <c r="I185" s="152">
        <v>985</v>
      </c>
      <c r="J185" s="152">
        <f>ROUND(I185*H185,2)</f>
        <v>37025.17</v>
      </c>
      <c r="K185" s="149" t="s">
        <v>173</v>
      </c>
      <c r="L185" s="31"/>
      <c r="M185" s="153" t="s">
        <v>1</v>
      </c>
      <c r="N185" s="154" t="s">
        <v>36</v>
      </c>
      <c r="O185" s="155">
        <v>3.048</v>
      </c>
      <c r="P185" s="155">
        <f>O185*H185</f>
        <v>114.57127199999999</v>
      </c>
      <c r="Q185" s="155">
        <v>0</v>
      </c>
      <c r="R185" s="155">
        <f>Q185*H185</f>
        <v>0</v>
      </c>
      <c r="S185" s="155">
        <v>1.95</v>
      </c>
      <c r="T185" s="156">
        <f>S185*H185</f>
        <v>73.298549999999992</v>
      </c>
      <c r="U185" s="30"/>
      <c r="V185" s="30"/>
      <c r="W185" s="30"/>
      <c r="X185" s="30"/>
      <c r="Y185" s="30"/>
      <c r="Z185" s="30"/>
      <c r="AA185" s="30"/>
      <c r="AB185" s="30"/>
      <c r="AC185" s="30"/>
      <c r="AD185" s="30"/>
      <c r="AE185" s="30"/>
      <c r="AR185" s="157" t="s">
        <v>158</v>
      </c>
      <c r="AT185" s="157" t="s">
        <v>154</v>
      </c>
      <c r="AU185" s="157" t="s">
        <v>80</v>
      </c>
      <c r="AY185" s="18" t="s">
        <v>152</v>
      </c>
      <c r="BE185" s="158">
        <f>IF(N185="základní",J185,0)</f>
        <v>37025.17</v>
      </c>
      <c r="BF185" s="158">
        <f>IF(N185="snížená",J185,0)</f>
        <v>0</v>
      </c>
      <c r="BG185" s="158">
        <f>IF(N185="zákl. přenesená",J185,0)</f>
        <v>0</v>
      </c>
      <c r="BH185" s="158">
        <f>IF(N185="sníž. přenesená",J185,0)</f>
        <v>0</v>
      </c>
      <c r="BI185" s="158">
        <f>IF(N185="nulová",J185,0)</f>
        <v>0</v>
      </c>
      <c r="BJ185" s="18" t="s">
        <v>78</v>
      </c>
      <c r="BK185" s="158">
        <f>ROUND(I185*H185,2)</f>
        <v>37025.17</v>
      </c>
      <c r="BL185" s="18" t="s">
        <v>158</v>
      </c>
      <c r="BM185" s="157" t="s">
        <v>247</v>
      </c>
    </row>
    <row r="186" spans="1:65" s="15" customFormat="1">
      <c r="B186" s="174"/>
      <c r="D186" s="160" t="s">
        <v>160</v>
      </c>
      <c r="E186" s="175" t="s">
        <v>1</v>
      </c>
      <c r="F186" s="176" t="s">
        <v>248</v>
      </c>
      <c r="H186" s="175" t="s">
        <v>1</v>
      </c>
      <c r="L186" s="174"/>
      <c r="M186" s="177"/>
      <c r="N186" s="178"/>
      <c r="O186" s="178"/>
      <c r="P186" s="178"/>
      <c r="Q186" s="178"/>
      <c r="R186" s="178"/>
      <c r="S186" s="178"/>
      <c r="T186" s="179"/>
      <c r="AT186" s="175" t="s">
        <v>160</v>
      </c>
      <c r="AU186" s="175" t="s">
        <v>80</v>
      </c>
      <c r="AV186" s="15" t="s">
        <v>78</v>
      </c>
      <c r="AW186" s="15" t="s">
        <v>27</v>
      </c>
      <c r="AX186" s="15" t="s">
        <v>71</v>
      </c>
      <c r="AY186" s="175" t="s">
        <v>152</v>
      </c>
    </row>
    <row r="187" spans="1:65" s="13" customFormat="1">
      <c r="B187" s="159"/>
      <c r="D187" s="160" t="s">
        <v>160</v>
      </c>
      <c r="E187" s="161" t="s">
        <v>1</v>
      </c>
      <c r="F187" s="162" t="s">
        <v>249</v>
      </c>
      <c r="H187" s="163">
        <v>0.74099999999999999</v>
      </c>
      <c r="L187" s="159"/>
      <c r="M187" s="164"/>
      <c r="N187" s="165"/>
      <c r="O187" s="165"/>
      <c r="P187" s="165"/>
      <c r="Q187" s="165"/>
      <c r="R187" s="165"/>
      <c r="S187" s="165"/>
      <c r="T187" s="166"/>
      <c r="AT187" s="161" t="s">
        <v>160</v>
      </c>
      <c r="AU187" s="161" t="s">
        <v>80</v>
      </c>
      <c r="AV187" s="13" t="s">
        <v>80</v>
      </c>
      <c r="AW187" s="13" t="s">
        <v>27</v>
      </c>
      <c r="AX187" s="13" t="s">
        <v>71</v>
      </c>
      <c r="AY187" s="161" t="s">
        <v>152</v>
      </c>
    </row>
    <row r="188" spans="1:65" s="13" customFormat="1">
      <c r="B188" s="159"/>
      <c r="D188" s="160" t="s">
        <v>160</v>
      </c>
      <c r="E188" s="161" t="s">
        <v>1</v>
      </c>
      <c r="F188" s="162" t="s">
        <v>250</v>
      </c>
      <c r="H188" s="163">
        <v>1.2669999999999999</v>
      </c>
      <c r="L188" s="159"/>
      <c r="M188" s="164"/>
      <c r="N188" s="165"/>
      <c r="O188" s="165"/>
      <c r="P188" s="165"/>
      <c r="Q188" s="165"/>
      <c r="R188" s="165"/>
      <c r="S188" s="165"/>
      <c r="T188" s="166"/>
      <c r="AT188" s="161" t="s">
        <v>160</v>
      </c>
      <c r="AU188" s="161" t="s">
        <v>80</v>
      </c>
      <c r="AV188" s="13" t="s">
        <v>80</v>
      </c>
      <c r="AW188" s="13" t="s">
        <v>27</v>
      </c>
      <c r="AX188" s="13" t="s">
        <v>71</v>
      </c>
      <c r="AY188" s="161" t="s">
        <v>152</v>
      </c>
    </row>
    <row r="189" spans="1:65" s="13" customFormat="1">
      <c r="B189" s="159"/>
      <c r="D189" s="160" t="s">
        <v>160</v>
      </c>
      <c r="E189" s="161" t="s">
        <v>1</v>
      </c>
      <c r="F189" s="162" t="s">
        <v>251</v>
      </c>
      <c r="H189" s="163">
        <v>1.61</v>
      </c>
      <c r="L189" s="159"/>
      <c r="M189" s="164"/>
      <c r="N189" s="165"/>
      <c r="O189" s="165"/>
      <c r="P189" s="165"/>
      <c r="Q189" s="165"/>
      <c r="R189" s="165"/>
      <c r="S189" s="165"/>
      <c r="T189" s="166"/>
      <c r="AT189" s="161" t="s">
        <v>160</v>
      </c>
      <c r="AU189" s="161" t="s">
        <v>80</v>
      </c>
      <c r="AV189" s="13" t="s">
        <v>80</v>
      </c>
      <c r="AW189" s="13" t="s">
        <v>27</v>
      </c>
      <c r="AX189" s="13" t="s">
        <v>71</v>
      </c>
      <c r="AY189" s="161" t="s">
        <v>152</v>
      </c>
    </row>
    <row r="190" spans="1:65" s="13" customFormat="1">
      <c r="B190" s="159"/>
      <c r="D190" s="160" t="s">
        <v>160</v>
      </c>
      <c r="E190" s="161" t="s">
        <v>1</v>
      </c>
      <c r="F190" s="162" t="s">
        <v>251</v>
      </c>
      <c r="H190" s="163">
        <v>1.61</v>
      </c>
      <c r="L190" s="159"/>
      <c r="M190" s="164"/>
      <c r="N190" s="165"/>
      <c r="O190" s="165"/>
      <c r="P190" s="165"/>
      <c r="Q190" s="165"/>
      <c r="R190" s="165"/>
      <c r="S190" s="165"/>
      <c r="T190" s="166"/>
      <c r="AT190" s="161" t="s">
        <v>160</v>
      </c>
      <c r="AU190" s="161" t="s">
        <v>80</v>
      </c>
      <c r="AV190" s="13" t="s">
        <v>80</v>
      </c>
      <c r="AW190" s="13" t="s">
        <v>27</v>
      </c>
      <c r="AX190" s="13" t="s">
        <v>71</v>
      </c>
      <c r="AY190" s="161" t="s">
        <v>152</v>
      </c>
    </row>
    <row r="191" spans="1:65" s="13" customFormat="1">
      <c r="B191" s="159"/>
      <c r="D191" s="160" t="s">
        <v>160</v>
      </c>
      <c r="E191" s="161" t="s">
        <v>1</v>
      </c>
      <c r="F191" s="162" t="s">
        <v>252</v>
      </c>
      <c r="H191" s="163">
        <v>0.83699999999999997</v>
      </c>
      <c r="L191" s="159"/>
      <c r="M191" s="164"/>
      <c r="N191" s="165"/>
      <c r="O191" s="165"/>
      <c r="P191" s="165"/>
      <c r="Q191" s="165"/>
      <c r="R191" s="165"/>
      <c r="S191" s="165"/>
      <c r="T191" s="166"/>
      <c r="AT191" s="161" t="s">
        <v>160</v>
      </c>
      <c r="AU191" s="161" t="s">
        <v>80</v>
      </c>
      <c r="AV191" s="13" t="s">
        <v>80</v>
      </c>
      <c r="AW191" s="13" t="s">
        <v>27</v>
      </c>
      <c r="AX191" s="13" t="s">
        <v>71</v>
      </c>
      <c r="AY191" s="161" t="s">
        <v>152</v>
      </c>
    </row>
    <row r="192" spans="1:65" s="13" customFormat="1">
      <c r="B192" s="159"/>
      <c r="D192" s="160" t="s">
        <v>160</v>
      </c>
      <c r="E192" s="161" t="s">
        <v>1</v>
      </c>
      <c r="F192" s="162" t="s">
        <v>253</v>
      </c>
      <c r="H192" s="163">
        <v>0.80500000000000005</v>
      </c>
      <c r="L192" s="159"/>
      <c r="M192" s="164"/>
      <c r="N192" s="165"/>
      <c r="O192" s="165"/>
      <c r="P192" s="165"/>
      <c r="Q192" s="165"/>
      <c r="R192" s="165"/>
      <c r="S192" s="165"/>
      <c r="T192" s="166"/>
      <c r="AT192" s="161" t="s">
        <v>160</v>
      </c>
      <c r="AU192" s="161" t="s">
        <v>80</v>
      </c>
      <c r="AV192" s="13" t="s">
        <v>80</v>
      </c>
      <c r="AW192" s="13" t="s">
        <v>27</v>
      </c>
      <c r="AX192" s="13" t="s">
        <v>71</v>
      </c>
      <c r="AY192" s="161" t="s">
        <v>152</v>
      </c>
    </row>
    <row r="193" spans="1:65" s="13" customFormat="1">
      <c r="B193" s="159"/>
      <c r="D193" s="160" t="s">
        <v>160</v>
      </c>
      <c r="E193" s="161" t="s">
        <v>1</v>
      </c>
      <c r="F193" s="162" t="s">
        <v>254</v>
      </c>
      <c r="H193" s="163">
        <v>0.63</v>
      </c>
      <c r="L193" s="159"/>
      <c r="M193" s="164"/>
      <c r="N193" s="165"/>
      <c r="O193" s="165"/>
      <c r="P193" s="165"/>
      <c r="Q193" s="165"/>
      <c r="R193" s="165"/>
      <c r="S193" s="165"/>
      <c r="T193" s="166"/>
      <c r="AT193" s="161" t="s">
        <v>160</v>
      </c>
      <c r="AU193" s="161" t="s">
        <v>80</v>
      </c>
      <c r="AV193" s="13" t="s">
        <v>80</v>
      </c>
      <c r="AW193" s="13" t="s">
        <v>27</v>
      </c>
      <c r="AX193" s="13" t="s">
        <v>71</v>
      </c>
      <c r="AY193" s="161" t="s">
        <v>152</v>
      </c>
    </row>
    <row r="194" spans="1:65" s="13" customFormat="1">
      <c r="B194" s="159"/>
      <c r="D194" s="160" t="s">
        <v>160</v>
      </c>
      <c r="E194" s="161" t="s">
        <v>1</v>
      </c>
      <c r="F194" s="162" t="s">
        <v>251</v>
      </c>
      <c r="H194" s="163">
        <v>1.61</v>
      </c>
      <c r="L194" s="159"/>
      <c r="M194" s="164"/>
      <c r="N194" s="165"/>
      <c r="O194" s="165"/>
      <c r="P194" s="165"/>
      <c r="Q194" s="165"/>
      <c r="R194" s="165"/>
      <c r="S194" s="165"/>
      <c r="T194" s="166"/>
      <c r="AT194" s="161" t="s">
        <v>160</v>
      </c>
      <c r="AU194" s="161" t="s">
        <v>80</v>
      </c>
      <c r="AV194" s="13" t="s">
        <v>80</v>
      </c>
      <c r="AW194" s="13" t="s">
        <v>27</v>
      </c>
      <c r="AX194" s="13" t="s">
        <v>71</v>
      </c>
      <c r="AY194" s="161" t="s">
        <v>152</v>
      </c>
    </row>
    <row r="195" spans="1:65" s="13" customFormat="1">
      <c r="B195" s="159"/>
      <c r="D195" s="160" t="s">
        <v>160</v>
      </c>
      <c r="E195" s="161" t="s">
        <v>1</v>
      </c>
      <c r="F195" s="162" t="s">
        <v>255</v>
      </c>
      <c r="H195" s="163">
        <v>1.1339999999999999</v>
      </c>
      <c r="L195" s="159"/>
      <c r="M195" s="164"/>
      <c r="N195" s="165"/>
      <c r="O195" s="165"/>
      <c r="P195" s="165"/>
      <c r="Q195" s="165"/>
      <c r="R195" s="165"/>
      <c r="S195" s="165"/>
      <c r="T195" s="166"/>
      <c r="AT195" s="161" t="s">
        <v>160</v>
      </c>
      <c r="AU195" s="161" t="s">
        <v>80</v>
      </c>
      <c r="AV195" s="13" t="s">
        <v>80</v>
      </c>
      <c r="AW195" s="13" t="s">
        <v>27</v>
      </c>
      <c r="AX195" s="13" t="s">
        <v>71</v>
      </c>
      <c r="AY195" s="161" t="s">
        <v>152</v>
      </c>
    </row>
    <row r="196" spans="1:65" s="13" customFormat="1">
      <c r="B196" s="159"/>
      <c r="D196" s="160" t="s">
        <v>160</v>
      </c>
      <c r="E196" s="161" t="s">
        <v>1</v>
      </c>
      <c r="F196" s="162" t="s">
        <v>256</v>
      </c>
      <c r="H196" s="163">
        <v>1.9319999999999999</v>
      </c>
      <c r="L196" s="159"/>
      <c r="M196" s="164"/>
      <c r="N196" s="165"/>
      <c r="O196" s="165"/>
      <c r="P196" s="165"/>
      <c r="Q196" s="165"/>
      <c r="R196" s="165"/>
      <c r="S196" s="165"/>
      <c r="T196" s="166"/>
      <c r="AT196" s="161" t="s">
        <v>160</v>
      </c>
      <c r="AU196" s="161" t="s">
        <v>80</v>
      </c>
      <c r="AV196" s="13" t="s">
        <v>80</v>
      </c>
      <c r="AW196" s="13" t="s">
        <v>27</v>
      </c>
      <c r="AX196" s="13" t="s">
        <v>71</v>
      </c>
      <c r="AY196" s="161" t="s">
        <v>152</v>
      </c>
    </row>
    <row r="197" spans="1:65" s="15" customFormat="1">
      <c r="B197" s="174"/>
      <c r="D197" s="160" t="s">
        <v>160</v>
      </c>
      <c r="E197" s="175" t="s">
        <v>1</v>
      </c>
      <c r="F197" s="176" t="s">
        <v>257</v>
      </c>
      <c r="H197" s="175" t="s">
        <v>1</v>
      </c>
      <c r="L197" s="174"/>
      <c r="M197" s="177"/>
      <c r="N197" s="178"/>
      <c r="O197" s="178"/>
      <c r="P197" s="178"/>
      <c r="Q197" s="178"/>
      <c r="R197" s="178"/>
      <c r="S197" s="178"/>
      <c r="T197" s="179"/>
      <c r="AT197" s="175" t="s">
        <v>160</v>
      </c>
      <c r="AU197" s="175" t="s">
        <v>80</v>
      </c>
      <c r="AV197" s="15" t="s">
        <v>78</v>
      </c>
      <c r="AW197" s="15" t="s">
        <v>27</v>
      </c>
      <c r="AX197" s="15" t="s">
        <v>71</v>
      </c>
      <c r="AY197" s="175" t="s">
        <v>152</v>
      </c>
    </row>
    <row r="198" spans="1:65" s="13" customFormat="1">
      <c r="B198" s="159"/>
      <c r="D198" s="160" t="s">
        <v>160</v>
      </c>
      <c r="E198" s="161" t="s">
        <v>1</v>
      </c>
      <c r="F198" s="162" t="s">
        <v>258</v>
      </c>
      <c r="H198" s="163">
        <v>7.2859999999999996</v>
      </c>
      <c r="L198" s="159"/>
      <c r="M198" s="164"/>
      <c r="N198" s="165"/>
      <c r="O198" s="165"/>
      <c r="P198" s="165"/>
      <c r="Q198" s="165"/>
      <c r="R198" s="165"/>
      <c r="S198" s="165"/>
      <c r="T198" s="166"/>
      <c r="AT198" s="161" t="s">
        <v>160</v>
      </c>
      <c r="AU198" s="161" t="s">
        <v>80</v>
      </c>
      <c r="AV198" s="13" t="s">
        <v>80</v>
      </c>
      <c r="AW198" s="13" t="s">
        <v>27</v>
      </c>
      <c r="AX198" s="13" t="s">
        <v>71</v>
      </c>
      <c r="AY198" s="161" t="s">
        <v>152</v>
      </c>
    </row>
    <row r="199" spans="1:65" s="13" customFormat="1">
      <c r="B199" s="159"/>
      <c r="D199" s="160" t="s">
        <v>160</v>
      </c>
      <c r="E199" s="161" t="s">
        <v>1</v>
      </c>
      <c r="F199" s="162" t="s">
        <v>259</v>
      </c>
      <c r="H199" s="163">
        <v>13.101000000000001</v>
      </c>
      <c r="L199" s="159"/>
      <c r="M199" s="164"/>
      <c r="N199" s="165"/>
      <c r="O199" s="165"/>
      <c r="P199" s="165"/>
      <c r="Q199" s="165"/>
      <c r="R199" s="165"/>
      <c r="S199" s="165"/>
      <c r="T199" s="166"/>
      <c r="AT199" s="161" t="s">
        <v>160</v>
      </c>
      <c r="AU199" s="161" t="s">
        <v>80</v>
      </c>
      <c r="AV199" s="13" t="s">
        <v>80</v>
      </c>
      <c r="AW199" s="13" t="s">
        <v>27</v>
      </c>
      <c r="AX199" s="13" t="s">
        <v>71</v>
      </c>
      <c r="AY199" s="161" t="s">
        <v>152</v>
      </c>
    </row>
    <row r="200" spans="1:65" s="15" customFormat="1">
      <c r="B200" s="174"/>
      <c r="D200" s="160" t="s">
        <v>160</v>
      </c>
      <c r="E200" s="175" t="s">
        <v>1</v>
      </c>
      <c r="F200" s="176" t="s">
        <v>260</v>
      </c>
      <c r="H200" s="175" t="s">
        <v>1</v>
      </c>
      <c r="L200" s="174"/>
      <c r="M200" s="177"/>
      <c r="N200" s="178"/>
      <c r="O200" s="178"/>
      <c r="P200" s="178"/>
      <c r="Q200" s="178"/>
      <c r="R200" s="178"/>
      <c r="S200" s="178"/>
      <c r="T200" s="179"/>
      <c r="AT200" s="175" t="s">
        <v>160</v>
      </c>
      <c r="AU200" s="175" t="s">
        <v>80</v>
      </c>
      <c r="AV200" s="15" t="s">
        <v>78</v>
      </c>
      <c r="AW200" s="15" t="s">
        <v>27</v>
      </c>
      <c r="AX200" s="15" t="s">
        <v>71</v>
      </c>
      <c r="AY200" s="175" t="s">
        <v>152</v>
      </c>
    </row>
    <row r="201" spans="1:65" s="13" customFormat="1">
      <c r="B201" s="159"/>
      <c r="D201" s="160" t="s">
        <v>160</v>
      </c>
      <c r="E201" s="161" t="s">
        <v>1</v>
      </c>
      <c r="F201" s="162" t="s">
        <v>261</v>
      </c>
      <c r="H201" s="163">
        <v>5.0259999999999998</v>
      </c>
      <c r="L201" s="159"/>
      <c r="M201" s="164"/>
      <c r="N201" s="165"/>
      <c r="O201" s="165"/>
      <c r="P201" s="165"/>
      <c r="Q201" s="165"/>
      <c r="R201" s="165"/>
      <c r="S201" s="165"/>
      <c r="T201" s="166"/>
      <c r="AT201" s="161" t="s">
        <v>160</v>
      </c>
      <c r="AU201" s="161" t="s">
        <v>80</v>
      </c>
      <c r="AV201" s="13" t="s">
        <v>80</v>
      </c>
      <c r="AW201" s="13" t="s">
        <v>27</v>
      </c>
      <c r="AX201" s="13" t="s">
        <v>71</v>
      </c>
      <c r="AY201" s="161" t="s">
        <v>152</v>
      </c>
    </row>
    <row r="202" spans="1:65" s="14" customFormat="1">
      <c r="B202" s="167"/>
      <c r="D202" s="160" t="s">
        <v>160</v>
      </c>
      <c r="E202" s="168" t="s">
        <v>1</v>
      </c>
      <c r="F202" s="169" t="s">
        <v>162</v>
      </c>
      <c r="H202" s="170">
        <v>37.588999999999999</v>
      </c>
      <c r="L202" s="167"/>
      <c r="M202" s="171"/>
      <c r="N202" s="172"/>
      <c r="O202" s="172"/>
      <c r="P202" s="172"/>
      <c r="Q202" s="172"/>
      <c r="R202" s="172"/>
      <c r="S202" s="172"/>
      <c r="T202" s="173"/>
      <c r="AT202" s="168" t="s">
        <v>160</v>
      </c>
      <c r="AU202" s="168" t="s">
        <v>80</v>
      </c>
      <c r="AV202" s="14" t="s">
        <v>158</v>
      </c>
      <c r="AW202" s="14" t="s">
        <v>27</v>
      </c>
      <c r="AX202" s="14" t="s">
        <v>78</v>
      </c>
      <c r="AY202" s="168" t="s">
        <v>152</v>
      </c>
    </row>
    <row r="203" spans="1:65" s="2" customFormat="1" ht="21.75" customHeight="1">
      <c r="A203" s="30"/>
      <c r="B203" s="146"/>
      <c r="C203" s="147" t="s">
        <v>262</v>
      </c>
      <c r="D203" s="147" t="s">
        <v>154</v>
      </c>
      <c r="E203" s="148" t="s">
        <v>263</v>
      </c>
      <c r="F203" s="149" t="s">
        <v>264</v>
      </c>
      <c r="G203" s="150" t="s">
        <v>165</v>
      </c>
      <c r="H203" s="151">
        <v>2.4</v>
      </c>
      <c r="I203" s="152">
        <v>3116.96</v>
      </c>
      <c r="J203" s="152">
        <f>ROUND(I203*H203,2)</f>
        <v>7480.7</v>
      </c>
      <c r="K203" s="149" t="s">
        <v>173</v>
      </c>
      <c r="L203" s="31"/>
      <c r="M203" s="153" t="s">
        <v>1</v>
      </c>
      <c r="N203" s="154" t="s">
        <v>36</v>
      </c>
      <c r="O203" s="155">
        <v>14.752000000000001</v>
      </c>
      <c r="P203" s="155">
        <f>O203*H203</f>
        <v>35.404800000000002</v>
      </c>
      <c r="Q203" s="155">
        <v>0</v>
      </c>
      <c r="R203" s="155">
        <f>Q203*H203</f>
        <v>0</v>
      </c>
      <c r="S203" s="155">
        <v>2.4</v>
      </c>
      <c r="T203" s="156">
        <f>S203*H203</f>
        <v>5.76</v>
      </c>
      <c r="U203" s="30"/>
      <c r="V203" s="30"/>
      <c r="W203" s="30"/>
      <c r="X203" s="30"/>
      <c r="Y203" s="30"/>
      <c r="Z203" s="30"/>
      <c r="AA203" s="30"/>
      <c r="AB203" s="30"/>
      <c r="AC203" s="30"/>
      <c r="AD203" s="30"/>
      <c r="AE203" s="30"/>
      <c r="AR203" s="157" t="s">
        <v>158</v>
      </c>
      <c r="AT203" s="157" t="s">
        <v>154</v>
      </c>
      <c r="AU203" s="157" t="s">
        <v>80</v>
      </c>
      <c r="AY203" s="18" t="s">
        <v>152</v>
      </c>
      <c r="BE203" s="158">
        <f>IF(N203="základní",J203,0)</f>
        <v>7480.7</v>
      </c>
      <c r="BF203" s="158">
        <f>IF(N203="snížená",J203,0)</f>
        <v>0</v>
      </c>
      <c r="BG203" s="158">
        <f>IF(N203="zákl. přenesená",J203,0)</f>
        <v>0</v>
      </c>
      <c r="BH203" s="158">
        <f>IF(N203="sníž. přenesená",J203,0)</f>
        <v>0</v>
      </c>
      <c r="BI203" s="158">
        <f>IF(N203="nulová",J203,0)</f>
        <v>0</v>
      </c>
      <c r="BJ203" s="18" t="s">
        <v>78</v>
      </c>
      <c r="BK203" s="158">
        <f>ROUND(I203*H203,2)</f>
        <v>7480.7</v>
      </c>
      <c r="BL203" s="18" t="s">
        <v>158</v>
      </c>
      <c r="BM203" s="157" t="s">
        <v>265</v>
      </c>
    </row>
    <row r="204" spans="1:65" s="13" customFormat="1">
      <c r="B204" s="159"/>
      <c r="D204" s="160" t="s">
        <v>160</v>
      </c>
      <c r="E204" s="161" t="s">
        <v>1</v>
      </c>
      <c r="F204" s="162" t="s">
        <v>266</v>
      </c>
      <c r="H204" s="163">
        <v>2.4</v>
      </c>
      <c r="L204" s="159"/>
      <c r="M204" s="164"/>
      <c r="N204" s="165"/>
      <c r="O204" s="165"/>
      <c r="P204" s="165"/>
      <c r="Q204" s="165"/>
      <c r="R204" s="165"/>
      <c r="S204" s="165"/>
      <c r="T204" s="166"/>
      <c r="AT204" s="161" t="s">
        <v>160</v>
      </c>
      <c r="AU204" s="161" t="s">
        <v>80</v>
      </c>
      <c r="AV204" s="13" t="s">
        <v>80</v>
      </c>
      <c r="AW204" s="13" t="s">
        <v>27</v>
      </c>
      <c r="AX204" s="13" t="s">
        <v>71</v>
      </c>
      <c r="AY204" s="161" t="s">
        <v>152</v>
      </c>
    </row>
    <row r="205" spans="1:65" s="14" customFormat="1">
      <c r="B205" s="167"/>
      <c r="D205" s="160" t="s">
        <v>160</v>
      </c>
      <c r="E205" s="168" t="s">
        <v>1</v>
      </c>
      <c r="F205" s="169" t="s">
        <v>162</v>
      </c>
      <c r="H205" s="170">
        <v>2.4</v>
      </c>
      <c r="L205" s="167"/>
      <c r="M205" s="171"/>
      <c r="N205" s="172"/>
      <c r="O205" s="172"/>
      <c r="P205" s="172"/>
      <c r="Q205" s="172"/>
      <c r="R205" s="172"/>
      <c r="S205" s="172"/>
      <c r="T205" s="173"/>
      <c r="AT205" s="168" t="s">
        <v>160</v>
      </c>
      <c r="AU205" s="168" t="s">
        <v>80</v>
      </c>
      <c r="AV205" s="14" t="s">
        <v>158</v>
      </c>
      <c r="AW205" s="14" t="s">
        <v>27</v>
      </c>
      <c r="AX205" s="14" t="s">
        <v>78</v>
      </c>
      <c r="AY205" s="168" t="s">
        <v>152</v>
      </c>
    </row>
    <row r="206" spans="1:65" s="2" customFormat="1" ht="21.75" customHeight="1">
      <c r="A206" s="30"/>
      <c r="B206" s="146"/>
      <c r="C206" s="147" t="s">
        <v>267</v>
      </c>
      <c r="D206" s="147" t="s">
        <v>154</v>
      </c>
      <c r="E206" s="148" t="s">
        <v>268</v>
      </c>
      <c r="F206" s="149" t="s">
        <v>269</v>
      </c>
      <c r="G206" s="150" t="s">
        <v>165</v>
      </c>
      <c r="H206" s="151">
        <v>13.696</v>
      </c>
      <c r="I206" s="152">
        <v>1856</v>
      </c>
      <c r="J206" s="152">
        <f>ROUND(I206*H206,2)</f>
        <v>25419.78</v>
      </c>
      <c r="K206" s="149" t="s">
        <v>173</v>
      </c>
      <c r="L206" s="31"/>
      <c r="M206" s="153" t="s">
        <v>1</v>
      </c>
      <c r="N206" s="154" t="s">
        <v>36</v>
      </c>
      <c r="O206" s="155">
        <v>7.51</v>
      </c>
      <c r="P206" s="155">
        <f>O206*H206</f>
        <v>102.85696</v>
      </c>
      <c r="Q206" s="155">
        <v>0</v>
      </c>
      <c r="R206" s="155">
        <f>Q206*H206</f>
        <v>0</v>
      </c>
      <c r="S206" s="155">
        <v>2.2000000000000002</v>
      </c>
      <c r="T206" s="156">
        <f>S206*H206</f>
        <v>30.131200000000003</v>
      </c>
      <c r="U206" s="30"/>
      <c r="V206" s="30"/>
      <c r="W206" s="30"/>
      <c r="X206" s="30"/>
      <c r="Y206" s="30"/>
      <c r="Z206" s="30"/>
      <c r="AA206" s="30"/>
      <c r="AB206" s="30"/>
      <c r="AC206" s="30"/>
      <c r="AD206" s="30"/>
      <c r="AE206" s="30"/>
      <c r="AR206" s="157" t="s">
        <v>158</v>
      </c>
      <c r="AT206" s="157" t="s">
        <v>154</v>
      </c>
      <c r="AU206" s="157" t="s">
        <v>80</v>
      </c>
      <c r="AY206" s="18" t="s">
        <v>152</v>
      </c>
      <c r="BE206" s="158">
        <f>IF(N206="základní",J206,0)</f>
        <v>25419.78</v>
      </c>
      <c r="BF206" s="158">
        <f>IF(N206="snížená",J206,0)</f>
        <v>0</v>
      </c>
      <c r="BG206" s="158">
        <f>IF(N206="zákl. přenesená",J206,0)</f>
        <v>0</v>
      </c>
      <c r="BH206" s="158">
        <f>IF(N206="sníž. přenesená",J206,0)</f>
        <v>0</v>
      </c>
      <c r="BI206" s="158">
        <f>IF(N206="nulová",J206,0)</f>
        <v>0</v>
      </c>
      <c r="BJ206" s="18" t="s">
        <v>78</v>
      </c>
      <c r="BK206" s="158">
        <f>ROUND(I206*H206,2)</f>
        <v>25419.78</v>
      </c>
      <c r="BL206" s="18" t="s">
        <v>158</v>
      </c>
      <c r="BM206" s="157" t="s">
        <v>270</v>
      </c>
    </row>
    <row r="207" spans="1:65" s="15" customFormat="1" ht="22.5">
      <c r="B207" s="174"/>
      <c r="D207" s="160" t="s">
        <v>160</v>
      </c>
      <c r="E207" s="175" t="s">
        <v>1</v>
      </c>
      <c r="F207" s="176" t="s">
        <v>271</v>
      </c>
      <c r="H207" s="175" t="s">
        <v>1</v>
      </c>
      <c r="L207" s="174"/>
      <c r="M207" s="177"/>
      <c r="N207" s="178"/>
      <c r="O207" s="178"/>
      <c r="P207" s="178"/>
      <c r="Q207" s="178"/>
      <c r="R207" s="178"/>
      <c r="S207" s="178"/>
      <c r="T207" s="179"/>
      <c r="AT207" s="175" t="s">
        <v>160</v>
      </c>
      <c r="AU207" s="175" t="s">
        <v>80</v>
      </c>
      <c r="AV207" s="15" t="s">
        <v>78</v>
      </c>
      <c r="AW207" s="15" t="s">
        <v>27</v>
      </c>
      <c r="AX207" s="15" t="s">
        <v>71</v>
      </c>
      <c r="AY207" s="175" t="s">
        <v>152</v>
      </c>
    </row>
    <row r="208" spans="1:65" s="13" customFormat="1">
      <c r="B208" s="159"/>
      <c r="D208" s="160" t="s">
        <v>160</v>
      </c>
      <c r="E208" s="161" t="s">
        <v>1</v>
      </c>
      <c r="F208" s="162" t="s">
        <v>272</v>
      </c>
      <c r="H208" s="163">
        <v>10.696</v>
      </c>
      <c r="L208" s="159"/>
      <c r="M208" s="164"/>
      <c r="N208" s="165"/>
      <c r="O208" s="165"/>
      <c r="P208" s="165"/>
      <c r="Q208" s="165"/>
      <c r="R208" s="165"/>
      <c r="S208" s="165"/>
      <c r="T208" s="166"/>
      <c r="AT208" s="161" t="s">
        <v>160</v>
      </c>
      <c r="AU208" s="161" t="s">
        <v>80</v>
      </c>
      <c r="AV208" s="13" t="s">
        <v>80</v>
      </c>
      <c r="AW208" s="13" t="s">
        <v>27</v>
      </c>
      <c r="AX208" s="13" t="s">
        <v>71</v>
      </c>
      <c r="AY208" s="161" t="s">
        <v>152</v>
      </c>
    </row>
    <row r="209" spans="1:65" s="15" customFormat="1">
      <c r="B209" s="174"/>
      <c r="D209" s="160" t="s">
        <v>160</v>
      </c>
      <c r="E209" s="175" t="s">
        <v>1</v>
      </c>
      <c r="F209" s="176" t="s">
        <v>273</v>
      </c>
      <c r="H209" s="175" t="s">
        <v>1</v>
      </c>
      <c r="L209" s="174"/>
      <c r="M209" s="177"/>
      <c r="N209" s="178"/>
      <c r="O209" s="178"/>
      <c r="P209" s="178"/>
      <c r="Q209" s="178"/>
      <c r="R209" s="178"/>
      <c r="S209" s="178"/>
      <c r="T209" s="179"/>
      <c r="AT209" s="175" t="s">
        <v>160</v>
      </c>
      <c r="AU209" s="175" t="s">
        <v>80</v>
      </c>
      <c r="AV209" s="15" t="s">
        <v>78</v>
      </c>
      <c r="AW209" s="15" t="s">
        <v>27</v>
      </c>
      <c r="AX209" s="15" t="s">
        <v>71</v>
      </c>
      <c r="AY209" s="175" t="s">
        <v>152</v>
      </c>
    </row>
    <row r="210" spans="1:65" s="13" customFormat="1">
      <c r="B210" s="159"/>
      <c r="D210" s="160" t="s">
        <v>160</v>
      </c>
      <c r="E210" s="161" t="s">
        <v>1</v>
      </c>
      <c r="F210" s="162" t="s">
        <v>274</v>
      </c>
      <c r="H210" s="163">
        <v>3</v>
      </c>
      <c r="L210" s="159"/>
      <c r="M210" s="164"/>
      <c r="N210" s="165"/>
      <c r="O210" s="165"/>
      <c r="P210" s="165"/>
      <c r="Q210" s="165"/>
      <c r="R210" s="165"/>
      <c r="S210" s="165"/>
      <c r="T210" s="166"/>
      <c r="AT210" s="161" t="s">
        <v>160</v>
      </c>
      <c r="AU210" s="161" t="s">
        <v>80</v>
      </c>
      <c r="AV210" s="13" t="s">
        <v>80</v>
      </c>
      <c r="AW210" s="13" t="s">
        <v>27</v>
      </c>
      <c r="AX210" s="13" t="s">
        <v>71</v>
      </c>
      <c r="AY210" s="161" t="s">
        <v>152</v>
      </c>
    </row>
    <row r="211" spans="1:65" s="14" customFormat="1">
      <c r="B211" s="167"/>
      <c r="D211" s="160" t="s">
        <v>160</v>
      </c>
      <c r="E211" s="168" t="s">
        <v>1</v>
      </c>
      <c r="F211" s="169" t="s">
        <v>162</v>
      </c>
      <c r="H211" s="170">
        <v>13.696</v>
      </c>
      <c r="L211" s="167"/>
      <c r="M211" s="171"/>
      <c r="N211" s="172"/>
      <c r="O211" s="172"/>
      <c r="P211" s="172"/>
      <c r="Q211" s="172"/>
      <c r="R211" s="172"/>
      <c r="S211" s="172"/>
      <c r="T211" s="173"/>
      <c r="AT211" s="168" t="s">
        <v>160</v>
      </c>
      <c r="AU211" s="168" t="s">
        <v>80</v>
      </c>
      <c r="AV211" s="14" t="s">
        <v>158</v>
      </c>
      <c r="AW211" s="14" t="s">
        <v>27</v>
      </c>
      <c r="AX211" s="14" t="s">
        <v>78</v>
      </c>
      <c r="AY211" s="168" t="s">
        <v>152</v>
      </c>
    </row>
    <row r="212" spans="1:65" s="2" customFormat="1" ht="21.75" customHeight="1">
      <c r="A212" s="30"/>
      <c r="B212" s="146"/>
      <c r="C212" s="147" t="s">
        <v>275</v>
      </c>
      <c r="D212" s="147" t="s">
        <v>154</v>
      </c>
      <c r="E212" s="148" t="s">
        <v>276</v>
      </c>
      <c r="F212" s="149" t="s">
        <v>277</v>
      </c>
      <c r="G212" s="150" t="s">
        <v>157</v>
      </c>
      <c r="H212" s="151">
        <v>129.19999999999999</v>
      </c>
      <c r="I212" s="152">
        <v>57.28</v>
      </c>
      <c r="J212" s="152">
        <f>ROUND(I212*H212,2)</f>
        <v>7400.58</v>
      </c>
      <c r="K212" s="149" t="s">
        <v>173</v>
      </c>
      <c r="L212" s="31"/>
      <c r="M212" s="153" t="s">
        <v>1</v>
      </c>
      <c r="N212" s="154" t="s">
        <v>36</v>
      </c>
      <c r="O212" s="155">
        <v>0.23300000000000001</v>
      </c>
      <c r="P212" s="155">
        <f>O212*H212</f>
        <v>30.1036</v>
      </c>
      <c r="Q212" s="155">
        <v>0</v>
      </c>
      <c r="R212" s="155">
        <f>Q212*H212</f>
        <v>0</v>
      </c>
      <c r="S212" s="155">
        <v>5.7000000000000002E-2</v>
      </c>
      <c r="T212" s="156">
        <f>S212*H212</f>
        <v>7.3643999999999998</v>
      </c>
      <c r="U212" s="30"/>
      <c r="V212" s="30"/>
      <c r="W212" s="30"/>
      <c r="X212" s="30"/>
      <c r="Y212" s="30"/>
      <c r="Z212" s="30"/>
      <c r="AA212" s="30"/>
      <c r="AB212" s="30"/>
      <c r="AC212" s="30"/>
      <c r="AD212" s="30"/>
      <c r="AE212" s="30"/>
      <c r="AR212" s="157" t="s">
        <v>158</v>
      </c>
      <c r="AT212" s="157" t="s">
        <v>154</v>
      </c>
      <c r="AU212" s="157" t="s">
        <v>80</v>
      </c>
      <c r="AY212" s="18" t="s">
        <v>152</v>
      </c>
      <c r="BE212" s="158">
        <f>IF(N212="základní",J212,0)</f>
        <v>7400.58</v>
      </c>
      <c r="BF212" s="158">
        <f>IF(N212="snížená",J212,0)</f>
        <v>0</v>
      </c>
      <c r="BG212" s="158">
        <f>IF(N212="zákl. přenesená",J212,0)</f>
        <v>0</v>
      </c>
      <c r="BH212" s="158">
        <f>IF(N212="sníž. přenesená",J212,0)</f>
        <v>0</v>
      </c>
      <c r="BI212" s="158">
        <f>IF(N212="nulová",J212,0)</f>
        <v>0</v>
      </c>
      <c r="BJ212" s="18" t="s">
        <v>78</v>
      </c>
      <c r="BK212" s="158">
        <f>ROUND(I212*H212,2)</f>
        <v>7400.58</v>
      </c>
      <c r="BL212" s="18" t="s">
        <v>158</v>
      </c>
      <c r="BM212" s="157" t="s">
        <v>278</v>
      </c>
    </row>
    <row r="213" spans="1:65" s="15" customFormat="1">
      <c r="B213" s="174"/>
      <c r="D213" s="160" t="s">
        <v>160</v>
      </c>
      <c r="E213" s="175" t="s">
        <v>1</v>
      </c>
      <c r="F213" s="176" t="s">
        <v>279</v>
      </c>
      <c r="H213" s="175" t="s">
        <v>1</v>
      </c>
      <c r="L213" s="174"/>
      <c r="M213" s="177"/>
      <c r="N213" s="178"/>
      <c r="O213" s="178"/>
      <c r="P213" s="178"/>
      <c r="Q213" s="178"/>
      <c r="R213" s="178"/>
      <c r="S213" s="178"/>
      <c r="T213" s="179"/>
      <c r="AT213" s="175" t="s">
        <v>160</v>
      </c>
      <c r="AU213" s="175" t="s">
        <v>80</v>
      </c>
      <c r="AV213" s="15" t="s">
        <v>78</v>
      </c>
      <c r="AW213" s="15" t="s">
        <v>27</v>
      </c>
      <c r="AX213" s="15" t="s">
        <v>71</v>
      </c>
      <c r="AY213" s="175" t="s">
        <v>152</v>
      </c>
    </row>
    <row r="214" spans="1:65" s="13" customFormat="1">
      <c r="B214" s="159"/>
      <c r="D214" s="160" t="s">
        <v>160</v>
      </c>
      <c r="E214" s="161" t="s">
        <v>1</v>
      </c>
      <c r="F214" s="162" t="s">
        <v>280</v>
      </c>
      <c r="H214" s="163">
        <v>129.19999999999999</v>
      </c>
      <c r="L214" s="159"/>
      <c r="M214" s="164"/>
      <c r="N214" s="165"/>
      <c r="O214" s="165"/>
      <c r="P214" s="165"/>
      <c r="Q214" s="165"/>
      <c r="R214" s="165"/>
      <c r="S214" s="165"/>
      <c r="T214" s="166"/>
      <c r="AT214" s="161" t="s">
        <v>160</v>
      </c>
      <c r="AU214" s="161" t="s">
        <v>80</v>
      </c>
      <c r="AV214" s="13" t="s">
        <v>80</v>
      </c>
      <c r="AW214" s="13" t="s">
        <v>27</v>
      </c>
      <c r="AX214" s="13" t="s">
        <v>71</v>
      </c>
      <c r="AY214" s="161" t="s">
        <v>152</v>
      </c>
    </row>
    <row r="215" spans="1:65" s="14" customFormat="1">
      <c r="B215" s="167"/>
      <c r="D215" s="160" t="s">
        <v>160</v>
      </c>
      <c r="E215" s="168" t="s">
        <v>1</v>
      </c>
      <c r="F215" s="169" t="s">
        <v>162</v>
      </c>
      <c r="H215" s="170">
        <v>129.19999999999999</v>
      </c>
      <c r="L215" s="167"/>
      <c r="M215" s="171"/>
      <c r="N215" s="172"/>
      <c r="O215" s="172"/>
      <c r="P215" s="172"/>
      <c r="Q215" s="172"/>
      <c r="R215" s="172"/>
      <c r="S215" s="172"/>
      <c r="T215" s="173"/>
      <c r="AT215" s="168" t="s">
        <v>160</v>
      </c>
      <c r="AU215" s="168" t="s">
        <v>80</v>
      </c>
      <c r="AV215" s="14" t="s">
        <v>158</v>
      </c>
      <c r="AW215" s="14" t="s">
        <v>27</v>
      </c>
      <c r="AX215" s="14" t="s">
        <v>78</v>
      </c>
      <c r="AY215" s="168" t="s">
        <v>152</v>
      </c>
    </row>
    <row r="216" spans="1:65" s="2" customFormat="1" ht="16.5" customHeight="1">
      <c r="A216" s="30"/>
      <c r="B216" s="146"/>
      <c r="C216" s="147" t="s">
        <v>281</v>
      </c>
      <c r="D216" s="147" t="s">
        <v>154</v>
      </c>
      <c r="E216" s="148" t="s">
        <v>282</v>
      </c>
      <c r="F216" s="149" t="s">
        <v>283</v>
      </c>
      <c r="G216" s="150" t="s">
        <v>157</v>
      </c>
      <c r="H216" s="151">
        <v>20.399999999999999</v>
      </c>
      <c r="I216" s="152">
        <v>181.1</v>
      </c>
      <c r="J216" s="152">
        <f>ROUND(I216*H216,2)</f>
        <v>3694.44</v>
      </c>
      <c r="K216" s="149" t="s">
        <v>173</v>
      </c>
      <c r="L216" s="31"/>
      <c r="M216" s="153" t="s">
        <v>1</v>
      </c>
      <c r="N216" s="154" t="s">
        <v>36</v>
      </c>
      <c r="O216" s="155">
        <v>0.93899999999999995</v>
      </c>
      <c r="P216" s="155">
        <f>O216*H216</f>
        <v>19.155599999999996</v>
      </c>
      <c r="Q216" s="155">
        <v>0</v>
      </c>
      <c r="R216" s="155">
        <f>Q216*H216</f>
        <v>0</v>
      </c>
      <c r="S216" s="155">
        <v>7.5999999999999998E-2</v>
      </c>
      <c r="T216" s="156">
        <f>S216*H216</f>
        <v>1.5503999999999998</v>
      </c>
      <c r="U216" s="30"/>
      <c r="V216" s="30"/>
      <c r="W216" s="30"/>
      <c r="X216" s="30"/>
      <c r="Y216" s="30"/>
      <c r="Z216" s="30"/>
      <c r="AA216" s="30"/>
      <c r="AB216" s="30"/>
      <c r="AC216" s="30"/>
      <c r="AD216" s="30"/>
      <c r="AE216" s="30"/>
      <c r="AR216" s="157" t="s">
        <v>158</v>
      </c>
      <c r="AT216" s="157" t="s">
        <v>154</v>
      </c>
      <c r="AU216" s="157" t="s">
        <v>80</v>
      </c>
      <c r="AY216" s="18" t="s">
        <v>152</v>
      </c>
      <c r="BE216" s="158">
        <f>IF(N216="základní",J216,0)</f>
        <v>3694.44</v>
      </c>
      <c r="BF216" s="158">
        <f>IF(N216="snížená",J216,0)</f>
        <v>0</v>
      </c>
      <c r="BG216" s="158">
        <f>IF(N216="zákl. přenesená",J216,0)</f>
        <v>0</v>
      </c>
      <c r="BH216" s="158">
        <f>IF(N216="sníž. přenesená",J216,0)</f>
        <v>0</v>
      </c>
      <c r="BI216" s="158">
        <f>IF(N216="nulová",J216,0)</f>
        <v>0</v>
      </c>
      <c r="BJ216" s="18" t="s">
        <v>78</v>
      </c>
      <c r="BK216" s="158">
        <f>ROUND(I216*H216,2)</f>
        <v>3694.44</v>
      </c>
      <c r="BL216" s="18" t="s">
        <v>158</v>
      </c>
      <c r="BM216" s="157" t="s">
        <v>284</v>
      </c>
    </row>
    <row r="217" spans="1:65" s="13" customFormat="1">
      <c r="B217" s="159"/>
      <c r="D217" s="160" t="s">
        <v>160</v>
      </c>
      <c r="E217" s="161" t="s">
        <v>1</v>
      </c>
      <c r="F217" s="162" t="s">
        <v>285</v>
      </c>
      <c r="H217" s="163">
        <v>5.4</v>
      </c>
      <c r="L217" s="159"/>
      <c r="M217" s="164"/>
      <c r="N217" s="165"/>
      <c r="O217" s="165"/>
      <c r="P217" s="165"/>
      <c r="Q217" s="165"/>
      <c r="R217" s="165"/>
      <c r="S217" s="165"/>
      <c r="T217" s="166"/>
      <c r="AT217" s="161" t="s">
        <v>160</v>
      </c>
      <c r="AU217" s="161" t="s">
        <v>80</v>
      </c>
      <c r="AV217" s="13" t="s">
        <v>80</v>
      </c>
      <c r="AW217" s="13" t="s">
        <v>27</v>
      </c>
      <c r="AX217" s="13" t="s">
        <v>71</v>
      </c>
      <c r="AY217" s="161" t="s">
        <v>152</v>
      </c>
    </row>
    <row r="218" spans="1:65" s="13" customFormat="1">
      <c r="B218" s="159"/>
      <c r="D218" s="160" t="s">
        <v>160</v>
      </c>
      <c r="E218" s="161" t="s">
        <v>1</v>
      </c>
      <c r="F218" s="162" t="s">
        <v>286</v>
      </c>
      <c r="H218" s="163">
        <v>6</v>
      </c>
      <c r="L218" s="159"/>
      <c r="M218" s="164"/>
      <c r="N218" s="165"/>
      <c r="O218" s="165"/>
      <c r="P218" s="165"/>
      <c r="Q218" s="165"/>
      <c r="R218" s="165"/>
      <c r="S218" s="165"/>
      <c r="T218" s="166"/>
      <c r="AT218" s="161" t="s">
        <v>160</v>
      </c>
      <c r="AU218" s="161" t="s">
        <v>80</v>
      </c>
      <c r="AV218" s="13" t="s">
        <v>80</v>
      </c>
      <c r="AW218" s="13" t="s">
        <v>27</v>
      </c>
      <c r="AX218" s="13" t="s">
        <v>71</v>
      </c>
      <c r="AY218" s="161" t="s">
        <v>152</v>
      </c>
    </row>
    <row r="219" spans="1:65" s="13" customFormat="1">
      <c r="B219" s="159"/>
      <c r="D219" s="160" t="s">
        <v>160</v>
      </c>
      <c r="E219" s="161" t="s">
        <v>1</v>
      </c>
      <c r="F219" s="162" t="s">
        <v>287</v>
      </c>
      <c r="H219" s="163">
        <v>3</v>
      </c>
      <c r="L219" s="159"/>
      <c r="M219" s="164"/>
      <c r="N219" s="165"/>
      <c r="O219" s="165"/>
      <c r="P219" s="165"/>
      <c r="Q219" s="165"/>
      <c r="R219" s="165"/>
      <c r="S219" s="165"/>
      <c r="T219" s="166"/>
      <c r="AT219" s="161" t="s">
        <v>160</v>
      </c>
      <c r="AU219" s="161" t="s">
        <v>80</v>
      </c>
      <c r="AV219" s="13" t="s">
        <v>80</v>
      </c>
      <c r="AW219" s="13" t="s">
        <v>27</v>
      </c>
      <c r="AX219" s="13" t="s">
        <v>71</v>
      </c>
      <c r="AY219" s="161" t="s">
        <v>152</v>
      </c>
    </row>
    <row r="220" spans="1:65" s="13" customFormat="1">
      <c r="B220" s="159"/>
      <c r="D220" s="160" t="s">
        <v>160</v>
      </c>
      <c r="E220" s="161" t="s">
        <v>1</v>
      </c>
      <c r="F220" s="162" t="s">
        <v>288</v>
      </c>
      <c r="H220" s="163">
        <v>3.2</v>
      </c>
      <c r="L220" s="159"/>
      <c r="M220" s="164"/>
      <c r="N220" s="165"/>
      <c r="O220" s="165"/>
      <c r="P220" s="165"/>
      <c r="Q220" s="165"/>
      <c r="R220" s="165"/>
      <c r="S220" s="165"/>
      <c r="T220" s="166"/>
      <c r="AT220" s="161" t="s">
        <v>160</v>
      </c>
      <c r="AU220" s="161" t="s">
        <v>80</v>
      </c>
      <c r="AV220" s="13" t="s">
        <v>80</v>
      </c>
      <c r="AW220" s="13" t="s">
        <v>27</v>
      </c>
      <c r="AX220" s="13" t="s">
        <v>71</v>
      </c>
      <c r="AY220" s="161" t="s">
        <v>152</v>
      </c>
    </row>
    <row r="221" spans="1:65" s="13" customFormat="1">
      <c r="B221" s="159"/>
      <c r="D221" s="160" t="s">
        <v>160</v>
      </c>
      <c r="E221" s="161" t="s">
        <v>1</v>
      </c>
      <c r="F221" s="162" t="s">
        <v>289</v>
      </c>
      <c r="H221" s="163">
        <v>2.8</v>
      </c>
      <c r="L221" s="159"/>
      <c r="M221" s="164"/>
      <c r="N221" s="165"/>
      <c r="O221" s="165"/>
      <c r="P221" s="165"/>
      <c r="Q221" s="165"/>
      <c r="R221" s="165"/>
      <c r="S221" s="165"/>
      <c r="T221" s="166"/>
      <c r="AT221" s="161" t="s">
        <v>160</v>
      </c>
      <c r="AU221" s="161" t="s">
        <v>80</v>
      </c>
      <c r="AV221" s="13" t="s">
        <v>80</v>
      </c>
      <c r="AW221" s="13" t="s">
        <v>27</v>
      </c>
      <c r="AX221" s="13" t="s">
        <v>71</v>
      </c>
      <c r="AY221" s="161" t="s">
        <v>152</v>
      </c>
    </row>
    <row r="222" spans="1:65" s="14" customFormat="1">
      <c r="B222" s="167"/>
      <c r="D222" s="160" t="s">
        <v>160</v>
      </c>
      <c r="E222" s="168" t="s">
        <v>1</v>
      </c>
      <c r="F222" s="169" t="s">
        <v>162</v>
      </c>
      <c r="H222" s="170">
        <v>20.399999999999999</v>
      </c>
      <c r="L222" s="167"/>
      <c r="M222" s="171"/>
      <c r="N222" s="172"/>
      <c r="O222" s="172"/>
      <c r="P222" s="172"/>
      <c r="Q222" s="172"/>
      <c r="R222" s="172"/>
      <c r="S222" s="172"/>
      <c r="T222" s="173"/>
      <c r="AT222" s="168" t="s">
        <v>160</v>
      </c>
      <c r="AU222" s="168" t="s">
        <v>80</v>
      </c>
      <c r="AV222" s="14" t="s">
        <v>158</v>
      </c>
      <c r="AW222" s="14" t="s">
        <v>27</v>
      </c>
      <c r="AX222" s="14" t="s">
        <v>78</v>
      </c>
      <c r="AY222" s="168" t="s">
        <v>152</v>
      </c>
    </row>
    <row r="223" spans="1:65" s="2" customFormat="1" ht="21.75" customHeight="1">
      <c r="A223" s="30"/>
      <c r="B223" s="146"/>
      <c r="C223" s="147" t="s">
        <v>7</v>
      </c>
      <c r="D223" s="147" t="s">
        <v>154</v>
      </c>
      <c r="E223" s="148" t="s">
        <v>290</v>
      </c>
      <c r="F223" s="149" t="s">
        <v>291</v>
      </c>
      <c r="G223" s="150" t="s">
        <v>157</v>
      </c>
      <c r="H223" s="151">
        <v>29</v>
      </c>
      <c r="I223" s="152">
        <v>75.150000000000006</v>
      </c>
      <c r="J223" s="152">
        <f>ROUND(I223*H223,2)</f>
        <v>2179.35</v>
      </c>
      <c r="K223" s="149" t="s">
        <v>173</v>
      </c>
      <c r="L223" s="31"/>
      <c r="M223" s="153" t="s">
        <v>1</v>
      </c>
      <c r="N223" s="154" t="s">
        <v>36</v>
      </c>
      <c r="O223" s="155">
        <v>0.39</v>
      </c>
      <c r="P223" s="155">
        <f>O223*H223</f>
        <v>11.31</v>
      </c>
      <c r="Q223" s="155">
        <v>0</v>
      </c>
      <c r="R223" s="155">
        <f>Q223*H223</f>
        <v>0</v>
      </c>
      <c r="S223" s="155">
        <v>2.3E-2</v>
      </c>
      <c r="T223" s="156">
        <f>S223*H223</f>
        <v>0.66700000000000004</v>
      </c>
      <c r="U223" s="30"/>
      <c r="V223" s="30"/>
      <c r="W223" s="30"/>
      <c r="X223" s="30"/>
      <c r="Y223" s="30"/>
      <c r="Z223" s="30"/>
      <c r="AA223" s="30"/>
      <c r="AB223" s="30"/>
      <c r="AC223" s="30"/>
      <c r="AD223" s="30"/>
      <c r="AE223" s="30"/>
      <c r="AR223" s="157" t="s">
        <v>158</v>
      </c>
      <c r="AT223" s="157" t="s">
        <v>154</v>
      </c>
      <c r="AU223" s="157" t="s">
        <v>80</v>
      </c>
      <c r="AY223" s="18" t="s">
        <v>152</v>
      </c>
      <c r="BE223" s="158">
        <f>IF(N223="základní",J223,0)</f>
        <v>2179.35</v>
      </c>
      <c r="BF223" s="158">
        <f>IF(N223="snížená",J223,0)</f>
        <v>0</v>
      </c>
      <c r="BG223" s="158">
        <f>IF(N223="zákl. přenesená",J223,0)</f>
        <v>0</v>
      </c>
      <c r="BH223" s="158">
        <f>IF(N223="sníž. přenesená",J223,0)</f>
        <v>0</v>
      </c>
      <c r="BI223" s="158">
        <f>IF(N223="nulová",J223,0)</f>
        <v>0</v>
      </c>
      <c r="BJ223" s="18" t="s">
        <v>78</v>
      </c>
      <c r="BK223" s="158">
        <f>ROUND(I223*H223,2)</f>
        <v>2179.35</v>
      </c>
      <c r="BL223" s="18" t="s">
        <v>158</v>
      </c>
      <c r="BM223" s="157" t="s">
        <v>292</v>
      </c>
    </row>
    <row r="224" spans="1:65" s="13" customFormat="1">
      <c r="B224" s="159"/>
      <c r="D224" s="160" t="s">
        <v>160</v>
      </c>
      <c r="E224" s="161" t="s">
        <v>1</v>
      </c>
      <c r="F224" s="162" t="s">
        <v>293</v>
      </c>
      <c r="H224" s="163">
        <v>6.593</v>
      </c>
      <c r="L224" s="159"/>
      <c r="M224" s="164"/>
      <c r="N224" s="165"/>
      <c r="O224" s="165"/>
      <c r="P224" s="165"/>
      <c r="Q224" s="165"/>
      <c r="R224" s="165"/>
      <c r="S224" s="165"/>
      <c r="T224" s="166"/>
      <c r="AT224" s="161" t="s">
        <v>160</v>
      </c>
      <c r="AU224" s="161" t="s">
        <v>80</v>
      </c>
      <c r="AV224" s="13" t="s">
        <v>80</v>
      </c>
      <c r="AW224" s="13" t="s">
        <v>27</v>
      </c>
      <c r="AX224" s="13" t="s">
        <v>71</v>
      </c>
      <c r="AY224" s="161" t="s">
        <v>152</v>
      </c>
    </row>
    <row r="225" spans="1:65" s="13" customFormat="1">
      <c r="B225" s="159"/>
      <c r="D225" s="160" t="s">
        <v>160</v>
      </c>
      <c r="E225" s="161" t="s">
        <v>1</v>
      </c>
      <c r="F225" s="162" t="s">
        <v>294</v>
      </c>
      <c r="H225" s="163">
        <v>6.5389999999999997</v>
      </c>
      <c r="L225" s="159"/>
      <c r="M225" s="164"/>
      <c r="N225" s="165"/>
      <c r="O225" s="165"/>
      <c r="P225" s="165"/>
      <c r="Q225" s="165"/>
      <c r="R225" s="165"/>
      <c r="S225" s="165"/>
      <c r="T225" s="166"/>
      <c r="AT225" s="161" t="s">
        <v>160</v>
      </c>
      <c r="AU225" s="161" t="s">
        <v>80</v>
      </c>
      <c r="AV225" s="13" t="s">
        <v>80</v>
      </c>
      <c r="AW225" s="13" t="s">
        <v>27</v>
      </c>
      <c r="AX225" s="13" t="s">
        <v>71</v>
      </c>
      <c r="AY225" s="161" t="s">
        <v>152</v>
      </c>
    </row>
    <row r="226" spans="1:65" s="13" customFormat="1">
      <c r="B226" s="159"/>
      <c r="D226" s="160" t="s">
        <v>160</v>
      </c>
      <c r="E226" s="161" t="s">
        <v>1</v>
      </c>
      <c r="F226" s="162" t="s">
        <v>295</v>
      </c>
      <c r="H226" s="163">
        <v>11.068</v>
      </c>
      <c r="L226" s="159"/>
      <c r="M226" s="164"/>
      <c r="N226" s="165"/>
      <c r="O226" s="165"/>
      <c r="P226" s="165"/>
      <c r="Q226" s="165"/>
      <c r="R226" s="165"/>
      <c r="S226" s="165"/>
      <c r="T226" s="166"/>
      <c r="AT226" s="161" t="s">
        <v>160</v>
      </c>
      <c r="AU226" s="161" t="s">
        <v>80</v>
      </c>
      <c r="AV226" s="13" t="s">
        <v>80</v>
      </c>
      <c r="AW226" s="13" t="s">
        <v>27</v>
      </c>
      <c r="AX226" s="13" t="s">
        <v>71</v>
      </c>
      <c r="AY226" s="161" t="s">
        <v>152</v>
      </c>
    </row>
    <row r="227" spans="1:65" s="13" customFormat="1">
      <c r="B227" s="159"/>
      <c r="D227" s="160" t="s">
        <v>160</v>
      </c>
      <c r="E227" s="161" t="s">
        <v>1</v>
      </c>
      <c r="F227" s="162" t="s">
        <v>296</v>
      </c>
      <c r="H227" s="163">
        <v>4.8</v>
      </c>
      <c r="L227" s="159"/>
      <c r="M227" s="164"/>
      <c r="N227" s="165"/>
      <c r="O227" s="165"/>
      <c r="P227" s="165"/>
      <c r="Q227" s="165"/>
      <c r="R227" s="165"/>
      <c r="S227" s="165"/>
      <c r="T227" s="166"/>
      <c r="AT227" s="161" t="s">
        <v>160</v>
      </c>
      <c r="AU227" s="161" t="s">
        <v>80</v>
      </c>
      <c r="AV227" s="13" t="s">
        <v>80</v>
      </c>
      <c r="AW227" s="13" t="s">
        <v>27</v>
      </c>
      <c r="AX227" s="13" t="s">
        <v>71</v>
      </c>
      <c r="AY227" s="161" t="s">
        <v>152</v>
      </c>
    </row>
    <row r="228" spans="1:65" s="14" customFormat="1">
      <c r="B228" s="167"/>
      <c r="D228" s="160" t="s">
        <v>160</v>
      </c>
      <c r="E228" s="168" t="s">
        <v>1</v>
      </c>
      <c r="F228" s="169" t="s">
        <v>162</v>
      </c>
      <c r="H228" s="170">
        <v>29</v>
      </c>
      <c r="L228" s="167"/>
      <c r="M228" s="171"/>
      <c r="N228" s="172"/>
      <c r="O228" s="172"/>
      <c r="P228" s="172"/>
      <c r="Q228" s="172"/>
      <c r="R228" s="172"/>
      <c r="S228" s="172"/>
      <c r="T228" s="173"/>
      <c r="AT228" s="168" t="s">
        <v>160</v>
      </c>
      <c r="AU228" s="168" t="s">
        <v>80</v>
      </c>
      <c r="AV228" s="14" t="s">
        <v>158</v>
      </c>
      <c r="AW228" s="14" t="s">
        <v>27</v>
      </c>
      <c r="AX228" s="14" t="s">
        <v>78</v>
      </c>
      <c r="AY228" s="168" t="s">
        <v>152</v>
      </c>
    </row>
    <row r="229" spans="1:65" s="2" customFormat="1" ht="21.75" customHeight="1">
      <c r="A229" s="30"/>
      <c r="B229" s="146"/>
      <c r="C229" s="147" t="s">
        <v>297</v>
      </c>
      <c r="D229" s="147" t="s">
        <v>154</v>
      </c>
      <c r="E229" s="148" t="s">
        <v>298</v>
      </c>
      <c r="F229" s="149" t="s">
        <v>299</v>
      </c>
      <c r="G229" s="150" t="s">
        <v>300</v>
      </c>
      <c r="H229" s="151">
        <v>11</v>
      </c>
      <c r="I229" s="152">
        <v>532.84</v>
      </c>
      <c r="J229" s="152">
        <f>ROUND(I229*H229,2)</f>
        <v>5861.24</v>
      </c>
      <c r="K229" s="149" t="s">
        <v>173</v>
      </c>
      <c r="L229" s="31"/>
      <c r="M229" s="153" t="s">
        <v>1</v>
      </c>
      <c r="N229" s="154" t="s">
        <v>36</v>
      </c>
      <c r="O229" s="155">
        <v>2.76</v>
      </c>
      <c r="P229" s="155">
        <f>O229*H229</f>
        <v>30.36</v>
      </c>
      <c r="Q229" s="155">
        <v>0</v>
      </c>
      <c r="R229" s="155">
        <f>Q229*H229</f>
        <v>0</v>
      </c>
      <c r="S229" s="155">
        <v>0.34399999999999997</v>
      </c>
      <c r="T229" s="156">
        <f>S229*H229</f>
        <v>3.7839999999999998</v>
      </c>
      <c r="U229" s="30"/>
      <c r="V229" s="30"/>
      <c r="W229" s="30"/>
      <c r="X229" s="30"/>
      <c r="Y229" s="30"/>
      <c r="Z229" s="30"/>
      <c r="AA229" s="30"/>
      <c r="AB229" s="30"/>
      <c r="AC229" s="30"/>
      <c r="AD229" s="30"/>
      <c r="AE229" s="30"/>
      <c r="AR229" s="157" t="s">
        <v>158</v>
      </c>
      <c r="AT229" s="157" t="s">
        <v>154</v>
      </c>
      <c r="AU229" s="157" t="s">
        <v>80</v>
      </c>
      <c r="AY229" s="18" t="s">
        <v>152</v>
      </c>
      <c r="BE229" s="158">
        <f>IF(N229="základní",J229,0)</f>
        <v>5861.24</v>
      </c>
      <c r="BF229" s="158">
        <f>IF(N229="snížená",J229,0)</f>
        <v>0</v>
      </c>
      <c r="BG229" s="158">
        <f>IF(N229="zákl. přenesená",J229,0)</f>
        <v>0</v>
      </c>
      <c r="BH229" s="158">
        <f>IF(N229="sníž. přenesená",J229,0)</f>
        <v>0</v>
      </c>
      <c r="BI229" s="158">
        <f>IF(N229="nulová",J229,0)</f>
        <v>0</v>
      </c>
      <c r="BJ229" s="18" t="s">
        <v>78</v>
      </c>
      <c r="BK229" s="158">
        <f>ROUND(I229*H229,2)</f>
        <v>5861.24</v>
      </c>
      <c r="BL229" s="18" t="s">
        <v>158</v>
      </c>
      <c r="BM229" s="157" t="s">
        <v>301</v>
      </c>
    </row>
    <row r="230" spans="1:65" s="13" customFormat="1" ht="22.5">
      <c r="B230" s="159"/>
      <c r="D230" s="160" t="s">
        <v>160</v>
      </c>
      <c r="E230" s="161" t="s">
        <v>1</v>
      </c>
      <c r="F230" s="162" t="s">
        <v>302</v>
      </c>
      <c r="H230" s="163">
        <v>11</v>
      </c>
      <c r="L230" s="159"/>
      <c r="M230" s="164"/>
      <c r="N230" s="165"/>
      <c r="O230" s="165"/>
      <c r="P230" s="165"/>
      <c r="Q230" s="165"/>
      <c r="R230" s="165"/>
      <c r="S230" s="165"/>
      <c r="T230" s="166"/>
      <c r="AT230" s="161" t="s">
        <v>160</v>
      </c>
      <c r="AU230" s="161" t="s">
        <v>80</v>
      </c>
      <c r="AV230" s="13" t="s">
        <v>80</v>
      </c>
      <c r="AW230" s="13" t="s">
        <v>27</v>
      </c>
      <c r="AX230" s="13" t="s">
        <v>71</v>
      </c>
      <c r="AY230" s="161" t="s">
        <v>152</v>
      </c>
    </row>
    <row r="231" spans="1:65" s="14" customFormat="1">
      <c r="B231" s="167"/>
      <c r="D231" s="160" t="s">
        <v>160</v>
      </c>
      <c r="E231" s="168" t="s">
        <v>1</v>
      </c>
      <c r="F231" s="169" t="s">
        <v>162</v>
      </c>
      <c r="H231" s="170">
        <v>11</v>
      </c>
      <c r="L231" s="167"/>
      <c r="M231" s="171"/>
      <c r="N231" s="172"/>
      <c r="O231" s="172"/>
      <c r="P231" s="172"/>
      <c r="Q231" s="172"/>
      <c r="R231" s="172"/>
      <c r="S231" s="172"/>
      <c r="T231" s="173"/>
      <c r="AT231" s="168" t="s">
        <v>160</v>
      </c>
      <c r="AU231" s="168" t="s">
        <v>80</v>
      </c>
      <c r="AV231" s="14" t="s">
        <v>158</v>
      </c>
      <c r="AW231" s="14" t="s">
        <v>27</v>
      </c>
      <c r="AX231" s="14" t="s">
        <v>78</v>
      </c>
      <c r="AY231" s="168" t="s">
        <v>152</v>
      </c>
    </row>
    <row r="232" spans="1:65" s="2" customFormat="1" ht="21.75" customHeight="1">
      <c r="A232" s="30"/>
      <c r="B232" s="146"/>
      <c r="C232" s="147" t="s">
        <v>303</v>
      </c>
      <c r="D232" s="147" t="s">
        <v>154</v>
      </c>
      <c r="E232" s="148" t="s">
        <v>304</v>
      </c>
      <c r="F232" s="149" t="s">
        <v>305</v>
      </c>
      <c r="G232" s="150" t="s">
        <v>306</v>
      </c>
      <c r="H232" s="151">
        <v>285</v>
      </c>
      <c r="I232" s="152">
        <v>199</v>
      </c>
      <c r="J232" s="152">
        <f>ROUND(I232*H232,2)</f>
        <v>56715</v>
      </c>
      <c r="K232" s="149" t="s">
        <v>173</v>
      </c>
      <c r="L232" s="31"/>
      <c r="M232" s="153" t="s">
        <v>1</v>
      </c>
      <c r="N232" s="154" t="s">
        <v>36</v>
      </c>
      <c r="O232" s="155">
        <v>0.66800000000000004</v>
      </c>
      <c r="P232" s="155">
        <f>O232*H232</f>
        <v>190.38000000000002</v>
      </c>
      <c r="Q232" s="155">
        <v>0</v>
      </c>
      <c r="R232" s="155">
        <f>Q232*H232</f>
        <v>0</v>
      </c>
      <c r="S232" s="155">
        <v>0.04</v>
      </c>
      <c r="T232" s="156">
        <f>S232*H232</f>
        <v>11.4</v>
      </c>
      <c r="U232" s="30"/>
      <c r="V232" s="30"/>
      <c r="W232" s="30"/>
      <c r="X232" s="30"/>
      <c r="Y232" s="30"/>
      <c r="Z232" s="30"/>
      <c r="AA232" s="30"/>
      <c r="AB232" s="30"/>
      <c r="AC232" s="30"/>
      <c r="AD232" s="30"/>
      <c r="AE232" s="30"/>
      <c r="AR232" s="157" t="s">
        <v>158</v>
      </c>
      <c r="AT232" s="157" t="s">
        <v>154</v>
      </c>
      <c r="AU232" s="157" t="s">
        <v>80</v>
      </c>
      <c r="AY232" s="18" t="s">
        <v>152</v>
      </c>
      <c r="BE232" s="158">
        <f>IF(N232="základní",J232,0)</f>
        <v>56715</v>
      </c>
      <c r="BF232" s="158">
        <f>IF(N232="snížená",J232,0)</f>
        <v>0</v>
      </c>
      <c r="BG232" s="158">
        <f>IF(N232="zákl. přenesená",J232,0)</f>
        <v>0</v>
      </c>
      <c r="BH232" s="158">
        <f>IF(N232="sníž. přenesená",J232,0)</f>
        <v>0</v>
      </c>
      <c r="BI232" s="158">
        <f>IF(N232="nulová",J232,0)</f>
        <v>0</v>
      </c>
      <c r="BJ232" s="18" t="s">
        <v>78</v>
      </c>
      <c r="BK232" s="158">
        <f>ROUND(I232*H232,2)</f>
        <v>56715</v>
      </c>
      <c r="BL232" s="18" t="s">
        <v>158</v>
      </c>
      <c r="BM232" s="157" t="s">
        <v>307</v>
      </c>
    </row>
    <row r="233" spans="1:65" s="15" customFormat="1" ht="22.5">
      <c r="B233" s="174"/>
      <c r="D233" s="160" t="s">
        <v>160</v>
      </c>
      <c r="E233" s="175" t="s">
        <v>1</v>
      </c>
      <c r="F233" s="176" t="s">
        <v>308</v>
      </c>
      <c r="H233" s="175" t="s">
        <v>1</v>
      </c>
      <c r="L233" s="174"/>
      <c r="M233" s="177"/>
      <c r="N233" s="178"/>
      <c r="O233" s="178"/>
      <c r="P233" s="178"/>
      <c r="Q233" s="178"/>
      <c r="R233" s="178"/>
      <c r="S233" s="178"/>
      <c r="T233" s="179"/>
      <c r="AT233" s="175" t="s">
        <v>160</v>
      </c>
      <c r="AU233" s="175" t="s">
        <v>80</v>
      </c>
      <c r="AV233" s="15" t="s">
        <v>78</v>
      </c>
      <c r="AW233" s="15" t="s">
        <v>27</v>
      </c>
      <c r="AX233" s="15" t="s">
        <v>71</v>
      </c>
      <c r="AY233" s="175" t="s">
        <v>152</v>
      </c>
    </row>
    <row r="234" spans="1:65" s="13" customFormat="1">
      <c r="B234" s="159"/>
      <c r="D234" s="160" t="s">
        <v>160</v>
      </c>
      <c r="E234" s="161" t="s">
        <v>1</v>
      </c>
      <c r="F234" s="162" t="s">
        <v>309</v>
      </c>
      <c r="H234" s="163">
        <v>285</v>
      </c>
      <c r="L234" s="159"/>
      <c r="M234" s="164"/>
      <c r="N234" s="165"/>
      <c r="O234" s="165"/>
      <c r="P234" s="165"/>
      <c r="Q234" s="165"/>
      <c r="R234" s="165"/>
      <c r="S234" s="165"/>
      <c r="T234" s="166"/>
      <c r="AT234" s="161" t="s">
        <v>160</v>
      </c>
      <c r="AU234" s="161" t="s">
        <v>80</v>
      </c>
      <c r="AV234" s="13" t="s">
        <v>80</v>
      </c>
      <c r="AW234" s="13" t="s">
        <v>27</v>
      </c>
      <c r="AX234" s="13" t="s">
        <v>71</v>
      </c>
      <c r="AY234" s="161" t="s">
        <v>152</v>
      </c>
    </row>
    <row r="235" spans="1:65" s="14" customFormat="1">
      <c r="B235" s="167"/>
      <c r="D235" s="160" t="s">
        <v>160</v>
      </c>
      <c r="E235" s="168" t="s">
        <v>1</v>
      </c>
      <c r="F235" s="169" t="s">
        <v>162</v>
      </c>
      <c r="H235" s="170">
        <v>285</v>
      </c>
      <c r="L235" s="167"/>
      <c r="M235" s="171"/>
      <c r="N235" s="172"/>
      <c r="O235" s="172"/>
      <c r="P235" s="172"/>
      <c r="Q235" s="172"/>
      <c r="R235" s="172"/>
      <c r="S235" s="172"/>
      <c r="T235" s="173"/>
      <c r="AT235" s="168" t="s">
        <v>160</v>
      </c>
      <c r="AU235" s="168" t="s">
        <v>80</v>
      </c>
      <c r="AV235" s="14" t="s">
        <v>158</v>
      </c>
      <c r="AW235" s="14" t="s">
        <v>27</v>
      </c>
      <c r="AX235" s="14" t="s">
        <v>78</v>
      </c>
      <c r="AY235" s="168" t="s">
        <v>152</v>
      </c>
    </row>
    <row r="236" spans="1:65" s="2" customFormat="1" ht="21.75" customHeight="1">
      <c r="A236" s="30"/>
      <c r="B236" s="146"/>
      <c r="C236" s="147" t="s">
        <v>310</v>
      </c>
      <c r="D236" s="147" t="s">
        <v>154</v>
      </c>
      <c r="E236" s="148" t="s">
        <v>311</v>
      </c>
      <c r="F236" s="149" t="s">
        <v>312</v>
      </c>
      <c r="G236" s="150" t="s">
        <v>306</v>
      </c>
      <c r="H236" s="151">
        <v>11</v>
      </c>
      <c r="I236" s="152">
        <v>739.2</v>
      </c>
      <c r="J236" s="152">
        <f>ROUND(I236*H236,2)</f>
        <v>8131.2</v>
      </c>
      <c r="K236" s="149" t="s">
        <v>173</v>
      </c>
      <c r="L236" s="31"/>
      <c r="M236" s="153" t="s">
        <v>1</v>
      </c>
      <c r="N236" s="154" t="s">
        <v>36</v>
      </c>
      <c r="O236" s="155">
        <v>2.4590000000000001</v>
      </c>
      <c r="P236" s="155">
        <f>O236*H236</f>
        <v>27.048999999999999</v>
      </c>
      <c r="Q236" s="155">
        <v>8.0000000000000007E-5</v>
      </c>
      <c r="R236" s="155">
        <f>Q236*H236</f>
        <v>8.8000000000000003E-4</v>
      </c>
      <c r="S236" s="155">
        <v>0</v>
      </c>
      <c r="T236" s="156">
        <f>S236*H236</f>
        <v>0</v>
      </c>
      <c r="U236" s="30"/>
      <c r="V236" s="30"/>
      <c r="W236" s="30"/>
      <c r="X236" s="30"/>
      <c r="Y236" s="30"/>
      <c r="Z236" s="30"/>
      <c r="AA236" s="30"/>
      <c r="AB236" s="30"/>
      <c r="AC236" s="30"/>
      <c r="AD236" s="30"/>
      <c r="AE236" s="30"/>
      <c r="AR236" s="157" t="s">
        <v>158</v>
      </c>
      <c r="AT236" s="157" t="s">
        <v>154</v>
      </c>
      <c r="AU236" s="157" t="s">
        <v>80</v>
      </c>
      <c r="AY236" s="18" t="s">
        <v>152</v>
      </c>
      <c r="BE236" s="158">
        <f>IF(N236="základní",J236,0)</f>
        <v>8131.2</v>
      </c>
      <c r="BF236" s="158">
        <f>IF(N236="snížená",J236,0)</f>
        <v>0</v>
      </c>
      <c r="BG236" s="158">
        <f>IF(N236="zákl. přenesená",J236,0)</f>
        <v>0</v>
      </c>
      <c r="BH236" s="158">
        <f>IF(N236="sníž. přenesená",J236,0)</f>
        <v>0</v>
      </c>
      <c r="BI236" s="158">
        <f>IF(N236="nulová",J236,0)</f>
        <v>0</v>
      </c>
      <c r="BJ236" s="18" t="s">
        <v>78</v>
      </c>
      <c r="BK236" s="158">
        <f>ROUND(I236*H236,2)</f>
        <v>8131.2</v>
      </c>
      <c r="BL236" s="18" t="s">
        <v>158</v>
      </c>
      <c r="BM236" s="157" t="s">
        <v>313</v>
      </c>
    </row>
    <row r="237" spans="1:65" s="13" customFormat="1">
      <c r="B237" s="159"/>
      <c r="D237" s="160" t="s">
        <v>160</v>
      </c>
      <c r="E237" s="161" t="s">
        <v>1</v>
      </c>
      <c r="F237" s="162" t="s">
        <v>314</v>
      </c>
      <c r="H237" s="163">
        <v>11</v>
      </c>
      <c r="L237" s="159"/>
      <c r="M237" s="164"/>
      <c r="N237" s="165"/>
      <c r="O237" s="165"/>
      <c r="P237" s="165"/>
      <c r="Q237" s="165"/>
      <c r="R237" s="165"/>
      <c r="S237" s="165"/>
      <c r="T237" s="166"/>
      <c r="AT237" s="161" t="s">
        <v>160</v>
      </c>
      <c r="AU237" s="161" t="s">
        <v>80</v>
      </c>
      <c r="AV237" s="13" t="s">
        <v>80</v>
      </c>
      <c r="AW237" s="13" t="s">
        <v>27</v>
      </c>
      <c r="AX237" s="13" t="s">
        <v>78</v>
      </c>
      <c r="AY237" s="161" t="s">
        <v>152</v>
      </c>
    </row>
    <row r="238" spans="1:65" s="2" customFormat="1" ht="21.75" customHeight="1">
      <c r="A238" s="30"/>
      <c r="B238" s="146"/>
      <c r="C238" s="147" t="s">
        <v>315</v>
      </c>
      <c r="D238" s="147" t="s">
        <v>154</v>
      </c>
      <c r="E238" s="148" t="s">
        <v>316</v>
      </c>
      <c r="F238" s="149" t="s">
        <v>317</v>
      </c>
      <c r="G238" s="150" t="s">
        <v>306</v>
      </c>
      <c r="H238" s="151">
        <v>12.2</v>
      </c>
      <c r="I238" s="152">
        <v>1985</v>
      </c>
      <c r="J238" s="152">
        <f>ROUND(I238*H238,2)</f>
        <v>24217</v>
      </c>
      <c r="K238" s="149" t="s">
        <v>173</v>
      </c>
      <c r="L238" s="31"/>
      <c r="M238" s="153" t="s">
        <v>1</v>
      </c>
      <c r="N238" s="154" t="s">
        <v>36</v>
      </c>
      <c r="O238" s="155">
        <v>5.4960000000000004</v>
      </c>
      <c r="P238" s="155">
        <f>O238*H238</f>
        <v>67.051199999999994</v>
      </c>
      <c r="Q238" s="155">
        <v>2.9E-4</v>
      </c>
      <c r="R238" s="155">
        <f>Q238*H238</f>
        <v>3.5379999999999999E-3</v>
      </c>
      <c r="S238" s="155">
        <v>0</v>
      </c>
      <c r="T238" s="156">
        <f>S238*H238</f>
        <v>0</v>
      </c>
      <c r="U238" s="30"/>
      <c r="V238" s="30"/>
      <c r="W238" s="30"/>
      <c r="X238" s="30"/>
      <c r="Y238" s="30"/>
      <c r="Z238" s="30"/>
      <c r="AA238" s="30"/>
      <c r="AB238" s="30"/>
      <c r="AC238" s="30"/>
      <c r="AD238" s="30"/>
      <c r="AE238" s="30"/>
      <c r="AR238" s="157" t="s">
        <v>158</v>
      </c>
      <c r="AT238" s="157" t="s">
        <v>154</v>
      </c>
      <c r="AU238" s="157" t="s">
        <v>80</v>
      </c>
      <c r="AY238" s="18" t="s">
        <v>152</v>
      </c>
      <c r="BE238" s="158">
        <f>IF(N238="základní",J238,0)</f>
        <v>24217</v>
      </c>
      <c r="BF238" s="158">
        <f>IF(N238="snížená",J238,0)</f>
        <v>0</v>
      </c>
      <c r="BG238" s="158">
        <f>IF(N238="zákl. přenesená",J238,0)</f>
        <v>0</v>
      </c>
      <c r="BH238" s="158">
        <f>IF(N238="sníž. přenesená",J238,0)</f>
        <v>0</v>
      </c>
      <c r="BI238" s="158">
        <f>IF(N238="nulová",J238,0)</f>
        <v>0</v>
      </c>
      <c r="BJ238" s="18" t="s">
        <v>78</v>
      </c>
      <c r="BK238" s="158">
        <f>ROUND(I238*H238,2)</f>
        <v>24217</v>
      </c>
      <c r="BL238" s="18" t="s">
        <v>158</v>
      </c>
      <c r="BM238" s="157" t="s">
        <v>318</v>
      </c>
    </row>
    <row r="239" spans="1:65" s="15" customFormat="1" ht="22.5">
      <c r="B239" s="174"/>
      <c r="D239" s="160" t="s">
        <v>160</v>
      </c>
      <c r="E239" s="175" t="s">
        <v>1</v>
      </c>
      <c r="F239" s="176" t="s">
        <v>319</v>
      </c>
      <c r="H239" s="175" t="s">
        <v>1</v>
      </c>
      <c r="L239" s="174"/>
      <c r="M239" s="177"/>
      <c r="N239" s="178"/>
      <c r="O239" s="178"/>
      <c r="P239" s="178"/>
      <c r="Q239" s="178"/>
      <c r="R239" s="178"/>
      <c r="S239" s="178"/>
      <c r="T239" s="179"/>
      <c r="AT239" s="175" t="s">
        <v>160</v>
      </c>
      <c r="AU239" s="175" t="s">
        <v>80</v>
      </c>
      <c r="AV239" s="15" t="s">
        <v>78</v>
      </c>
      <c r="AW239" s="15" t="s">
        <v>27</v>
      </c>
      <c r="AX239" s="15" t="s">
        <v>71</v>
      </c>
      <c r="AY239" s="175" t="s">
        <v>152</v>
      </c>
    </row>
    <row r="240" spans="1:65" s="13" customFormat="1">
      <c r="B240" s="159"/>
      <c r="D240" s="160" t="s">
        <v>160</v>
      </c>
      <c r="E240" s="161" t="s">
        <v>1</v>
      </c>
      <c r="F240" s="162" t="s">
        <v>320</v>
      </c>
      <c r="H240" s="163">
        <v>4.2</v>
      </c>
      <c r="L240" s="159"/>
      <c r="M240" s="164"/>
      <c r="N240" s="165"/>
      <c r="O240" s="165"/>
      <c r="P240" s="165"/>
      <c r="Q240" s="165"/>
      <c r="R240" s="165"/>
      <c r="S240" s="165"/>
      <c r="T240" s="166"/>
      <c r="AT240" s="161" t="s">
        <v>160</v>
      </c>
      <c r="AU240" s="161" t="s">
        <v>80</v>
      </c>
      <c r="AV240" s="13" t="s">
        <v>80</v>
      </c>
      <c r="AW240" s="13" t="s">
        <v>27</v>
      </c>
      <c r="AX240" s="13" t="s">
        <v>71</v>
      </c>
      <c r="AY240" s="161" t="s">
        <v>152</v>
      </c>
    </row>
    <row r="241" spans="1:65" s="13" customFormat="1">
      <c r="B241" s="159"/>
      <c r="D241" s="160" t="s">
        <v>160</v>
      </c>
      <c r="E241" s="161" t="s">
        <v>1</v>
      </c>
      <c r="F241" s="162" t="s">
        <v>321</v>
      </c>
      <c r="H241" s="163">
        <v>3.6</v>
      </c>
      <c r="L241" s="159"/>
      <c r="M241" s="164"/>
      <c r="N241" s="165"/>
      <c r="O241" s="165"/>
      <c r="P241" s="165"/>
      <c r="Q241" s="165"/>
      <c r="R241" s="165"/>
      <c r="S241" s="165"/>
      <c r="T241" s="166"/>
      <c r="AT241" s="161" t="s">
        <v>160</v>
      </c>
      <c r="AU241" s="161" t="s">
        <v>80</v>
      </c>
      <c r="AV241" s="13" t="s">
        <v>80</v>
      </c>
      <c r="AW241" s="13" t="s">
        <v>27</v>
      </c>
      <c r="AX241" s="13" t="s">
        <v>71</v>
      </c>
      <c r="AY241" s="161" t="s">
        <v>152</v>
      </c>
    </row>
    <row r="242" spans="1:65" s="13" customFormat="1">
      <c r="B242" s="159"/>
      <c r="D242" s="160" t="s">
        <v>160</v>
      </c>
      <c r="E242" s="161" t="s">
        <v>1</v>
      </c>
      <c r="F242" s="162" t="s">
        <v>322</v>
      </c>
      <c r="H242" s="163">
        <v>4.4000000000000004</v>
      </c>
      <c r="L242" s="159"/>
      <c r="M242" s="164"/>
      <c r="N242" s="165"/>
      <c r="O242" s="165"/>
      <c r="P242" s="165"/>
      <c r="Q242" s="165"/>
      <c r="R242" s="165"/>
      <c r="S242" s="165"/>
      <c r="T242" s="166"/>
      <c r="AT242" s="161" t="s">
        <v>160</v>
      </c>
      <c r="AU242" s="161" t="s">
        <v>80</v>
      </c>
      <c r="AV242" s="13" t="s">
        <v>80</v>
      </c>
      <c r="AW242" s="13" t="s">
        <v>27</v>
      </c>
      <c r="AX242" s="13" t="s">
        <v>71</v>
      </c>
      <c r="AY242" s="161" t="s">
        <v>152</v>
      </c>
    </row>
    <row r="243" spans="1:65" s="14" customFormat="1">
      <c r="B243" s="167"/>
      <c r="D243" s="160" t="s">
        <v>160</v>
      </c>
      <c r="E243" s="168" t="s">
        <v>1</v>
      </c>
      <c r="F243" s="169" t="s">
        <v>162</v>
      </c>
      <c r="H243" s="170">
        <v>12.2</v>
      </c>
      <c r="L243" s="167"/>
      <c r="M243" s="171"/>
      <c r="N243" s="172"/>
      <c r="O243" s="172"/>
      <c r="P243" s="172"/>
      <c r="Q243" s="172"/>
      <c r="R243" s="172"/>
      <c r="S243" s="172"/>
      <c r="T243" s="173"/>
      <c r="AT243" s="168" t="s">
        <v>160</v>
      </c>
      <c r="AU243" s="168" t="s">
        <v>80</v>
      </c>
      <c r="AV243" s="14" t="s">
        <v>158</v>
      </c>
      <c r="AW243" s="14" t="s">
        <v>27</v>
      </c>
      <c r="AX243" s="14" t="s">
        <v>78</v>
      </c>
      <c r="AY243" s="168" t="s">
        <v>152</v>
      </c>
    </row>
    <row r="244" spans="1:65" s="2" customFormat="1" ht="33" customHeight="1">
      <c r="A244" s="30"/>
      <c r="B244" s="146"/>
      <c r="C244" s="147" t="s">
        <v>323</v>
      </c>
      <c r="D244" s="147" t="s">
        <v>154</v>
      </c>
      <c r="E244" s="148" t="s">
        <v>324</v>
      </c>
      <c r="F244" s="149" t="s">
        <v>325</v>
      </c>
      <c r="G244" s="150" t="s">
        <v>157</v>
      </c>
      <c r="H244" s="151">
        <v>165.95</v>
      </c>
      <c r="I244" s="152">
        <v>89.32</v>
      </c>
      <c r="J244" s="152">
        <f>ROUND(I244*H244,2)</f>
        <v>14822.65</v>
      </c>
      <c r="K244" s="149" t="s">
        <v>173</v>
      </c>
      <c r="L244" s="31"/>
      <c r="M244" s="153" t="s">
        <v>1</v>
      </c>
      <c r="N244" s="154" t="s">
        <v>36</v>
      </c>
      <c r="O244" s="155">
        <v>0.46200000000000002</v>
      </c>
      <c r="P244" s="155">
        <f>O244*H244</f>
        <v>76.668899999999994</v>
      </c>
      <c r="Q244" s="155">
        <v>0</v>
      </c>
      <c r="R244" s="155">
        <f>Q244*H244</f>
        <v>0</v>
      </c>
      <c r="S244" s="155">
        <v>0.05</v>
      </c>
      <c r="T244" s="156">
        <f>S244*H244</f>
        <v>8.2974999999999994</v>
      </c>
      <c r="U244" s="30"/>
      <c r="V244" s="30"/>
      <c r="W244" s="30"/>
      <c r="X244" s="30"/>
      <c r="Y244" s="30"/>
      <c r="Z244" s="30"/>
      <c r="AA244" s="30"/>
      <c r="AB244" s="30"/>
      <c r="AC244" s="30"/>
      <c r="AD244" s="30"/>
      <c r="AE244" s="30"/>
      <c r="AR244" s="157" t="s">
        <v>158</v>
      </c>
      <c r="AT244" s="157" t="s">
        <v>154</v>
      </c>
      <c r="AU244" s="157" t="s">
        <v>80</v>
      </c>
      <c r="AY244" s="18" t="s">
        <v>152</v>
      </c>
      <c r="BE244" s="158">
        <f>IF(N244="základní",J244,0)</f>
        <v>14822.65</v>
      </c>
      <c r="BF244" s="158">
        <f>IF(N244="snížená",J244,0)</f>
        <v>0</v>
      </c>
      <c r="BG244" s="158">
        <f>IF(N244="zákl. přenesená",J244,0)</f>
        <v>0</v>
      </c>
      <c r="BH244" s="158">
        <f>IF(N244="sníž. přenesená",J244,0)</f>
        <v>0</v>
      </c>
      <c r="BI244" s="158">
        <f>IF(N244="nulová",J244,0)</f>
        <v>0</v>
      </c>
      <c r="BJ244" s="18" t="s">
        <v>78</v>
      </c>
      <c r="BK244" s="158">
        <f>ROUND(I244*H244,2)</f>
        <v>14822.65</v>
      </c>
      <c r="BL244" s="18" t="s">
        <v>158</v>
      </c>
      <c r="BM244" s="157" t="s">
        <v>326</v>
      </c>
    </row>
    <row r="245" spans="1:65" s="15" customFormat="1">
      <c r="B245" s="174"/>
      <c r="D245" s="160" t="s">
        <v>160</v>
      </c>
      <c r="E245" s="175" t="s">
        <v>1</v>
      </c>
      <c r="F245" s="176" t="s">
        <v>327</v>
      </c>
      <c r="H245" s="175" t="s">
        <v>1</v>
      </c>
      <c r="L245" s="174"/>
      <c r="M245" s="177"/>
      <c r="N245" s="178"/>
      <c r="O245" s="178"/>
      <c r="P245" s="178"/>
      <c r="Q245" s="178"/>
      <c r="R245" s="178"/>
      <c r="S245" s="178"/>
      <c r="T245" s="179"/>
      <c r="AT245" s="175" t="s">
        <v>160</v>
      </c>
      <c r="AU245" s="175" t="s">
        <v>80</v>
      </c>
      <c r="AV245" s="15" t="s">
        <v>78</v>
      </c>
      <c r="AW245" s="15" t="s">
        <v>27</v>
      </c>
      <c r="AX245" s="15" t="s">
        <v>71</v>
      </c>
      <c r="AY245" s="175" t="s">
        <v>152</v>
      </c>
    </row>
    <row r="246" spans="1:65" s="13" customFormat="1" ht="22.5">
      <c r="B246" s="159"/>
      <c r="D246" s="160" t="s">
        <v>160</v>
      </c>
      <c r="E246" s="161" t="s">
        <v>1</v>
      </c>
      <c r="F246" s="162" t="s">
        <v>328</v>
      </c>
      <c r="H246" s="163">
        <v>165.95</v>
      </c>
      <c r="L246" s="159"/>
      <c r="M246" s="164"/>
      <c r="N246" s="165"/>
      <c r="O246" s="165"/>
      <c r="P246" s="165"/>
      <c r="Q246" s="165"/>
      <c r="R246" s="165"/>
      <c r="S246" s="165"/>
      <c r="T246" s="166"/>
      <c r="AT246" s="161" t="s">
        <v>160</v>
      </c>
      <c r="AU246" s="161" t="s">
        <v>80</v>
      </c>
      <c r="AV246" s="13" t="s">
        <v>80</v>
      </c>
      <c r="AW246" s="13" t="s">
        <v>27</v>
      </c>
      <c r="AX246" s="13" t="s">
        <v>71</v>
      </c>
      <c r="AY246" s="161" t="s">
        <v>152</v>
      </c>
    </row>
    <row r="247" spans="1:65" s="14" customFormat="1">
      <c r="B247" s="167"/>
      <c r="D247" s="160" t="s">
        <v>160</v>
      </c>
      <c r="E247" s="168" t="s">
        <v>1</v>
      </c>
      <c r="F247" s="169" t="s">
        <v>162</v>
      </c>
      <c r="H247" s="170">
        <v>165.95</v>
      </c>
      <c r="L247" s="167"/>
      <c r="M247" s="171"/>
      <c r="N247" s="172"/>
      <c r="O247" s="172"/>
      <c r="P247" s="172"/>
      <c r="Q247" s="172"/>
      <c r="R247" s="172"/>
      <c r="S247" s="172"/>
      <c r="T247" s="173"/>
      <c r="AT247" s="168" t="s">
        <v>160</v>
      </c>
      <c r="AU247" s="168" t="s">
        <v>80</v>
      </c>
      <c r="AV247" s="14" t="s">
        <v>158</v>
      </c>
      <c r="AW247" s="14" t="s">
        <v>27</v>
      </c>
      <c r="AX247" s="14" t="s">
        <v>78</v>
      </c>
      <c r="AY247" s="168" t="s">
        <v>152</v>
      </c>
    </row>
    <row r="248" spans="1:65" s="2" customFormat="1" ht="21.75" customHeight="1">
      <c r="A248" s="30"/>
      <c r="B248" s="146"/>
      <c r="C248" s="147" t="s">
        <v>329</v>
      </c>
      <c r="D248" s="147" t="s">
        <v>154</v>
      </c>
      <c r="E248" s="148" t="s">
        <v>330</v>
      </c>
      <c r="F248" s="149" t="s">
        <v>331</v>
      </c>
      <c r="G248" s="150" t="s">
        <v>157</v>
      </c>
      <c r="H248" s="151">
        <v>229.328</v>
      </c>
      <c r="I248" s="152">
        <v>50.14</v>
      </c>
      <c r="J248" s="152">
        <f>ROUND(I248*H248,2)</f>
        <v>11498.51</v>
      </c>
      <c r="K248" s="149" t="s">
        <v>173</v>
      </c>
      <c r="L248" s="31"/>
      <c r="M248" s="153" t="s">
        <v>1</v>
      </c>
      <c r="N248" s="154" t="s">
        <v>36</v>
      </c>
      <c r="O248" s="155">
        <v>0.26</v>
      </c>
      <c r="P248" s="155">
        <f>O248*H248</f>
        <v>59.625280000000004</v>
      </c>
      <c r="Q248" s="155">
        <v>0</v>
      </c>
      <c r="R248" s="155">
        <f>Q248*H248</f>
        <v>0</v>
      </c>
      <c r="S248" s="155">
        <v>4.5999999999999999E-2</v>
      </c>
      <c r="T248" s="156">
        <f>S248*H248</f>
        <v>10.549087999999999</v>
      </c>
      <c r="U248" s="30"/>
      <c r="V248" s="30"/>
      <c r="W248" s="30"/>
      <c r="X248" s="30"/>
      <c r="Y248" s="30"/>
      <c r="Z248" s="30"/>
      <c r="AA248" s="30"/>
      <c r="AB248" s="30"/>
      <c r="AC248" s="30"/>
      <c r="AD248" s="30"/>
      <c r="AE248" s="30"/>
      <c r="AR248" s="157" t="s">
        <v>158</v>
      </c>
      <c r="AT248" s="157" t="s">
        <v>154</v>
      </c>
      <c r="AU248" s="157" t="s">
        <v>80</v>
      </c>
      <c r="AY248" s="18" t="s">
        <v>152</v>
      </c>
      <c r="BE248" s="158">
        <f>IF(N248="základní",J248,0)</f>
        <v>11498.51</v>
      </c>
      <c r="BF248" s="158">
        <f>IF(N248="snížená",J248,0)</f>
        <v>0</v>
      </c>
      <c r="BG248" s="158">
        <f>IF(N248="zákl. přenesená",J248,0)</f>
        <v>0</v>
      </c>
      <c r="BH248" s="158">
        <f>IF(N248="sníž. přenesená",J248,0)</f>
        <v>0</v>
      </c>
      <c r="BI248" s="158">
        <f>IF(N248="nulová",J248,0)</f>
        <v>0</v>
      </c>
      <c r="BJ248" s="18" t="s">
        <v>78</v>
      </c>
      <c r="BK248" s="158">
        <f>ROUND(I248*H248,2)</f>
        <v>11498.51</v>
      </c>
      <c r="BL248" s="18" t="s">
        <v>158</v>
      </c>
      <c r="BM248" s="157" t="s">
        <v>332</v>
      </c>
    </row>
    <row r="249" spans="1:65" s="15" customFormat="1">
      <c r="B249" s="174"/>
      <c r="D249" s="160" t="s">
        <v>160</v>
      </c>
      <c r="E249" s="175" t="s">
        <v>1</v>
      </c>
      <c r="F249" s="176" t="s">
        <v>333</v>
      </c>
      <c r="H249" s="175" t="s">
        <v>1</v>
      </c>
      <c r="L249" s="174"/>
      <c r="M249" s="177"/>
      <c r="N249" s="178"/>
      <c r="O249" s="178"/>
      <c r="P249" s="178"/>
      <c r="Q249" s="178"/>
      <c r="R249" s="178"/>
      <c r="S249" s="178"/>
      <c r="T249" s="179"/>
      <c r="AT249" s="175" t="s">
        <v>160</v>
      </c>
      <c r="AU249" s="175" t="s">
        <v>80</v>
      </c>
      <c r="AV249" s="15" t="s">
        <v>78</v>
      </c>
      <c r="AW249" s="15" t="s">
        <v>27</v>
      </c>
      <c r="AX249" s="15" t="s">
        <v>71</v>
      </c>
      <c r="AY249" s="175" t="s">
        <v>152</v>
      </c>
    </row>
    <row r="250" spans="1:65" s="13" customFormat="1">
      <c r="B250" s="159"/>
      <c r="D250" s="160" t="s">
        <v>160</v>
      </c>
      <c r="E250" s="161" t="s">
        <v>1</v>
      </c>
      <c r="F250" s="162" t="s">
        <v>334</v>
      </c>
      <c r="H250" s="163">
        <v>43.776000000000003</v>
      </c>
      <c r="L250" s="159"/>
      <c r="M250" s="164"/>
      <c r="N250" s="165"/>
      <c r="O250" s="165"/>
      <c r="P250" s="165"/>
      <c r="Q250" s="165"/>
      <c r="R250" s="165"/>
      <c r="S250" s="165"/>
      <c r="T250" s="166"/>
      <c r="AT250" s="161" t="s">
        <v>160</v>
      </c>
      <c r="AU250" s="161" t="s">
        <v>80</v>
      </c>
      <c r="AV250" s="13" t="s">
        <v>80</v>
      </c>
      <c r="AW250" s="13" t="s">
        <v>27</v>
      </c>
      <c r="AX250" s="13" t="s">
        <v>71</v>
      </c>
      <c r="AY250" s="161" t="s">
        <v>152</v>
      </c>
    </row>
    <row r="251" spans="1:65" s="13" customFormat="1">
      <c r="B251" s="159"/>
      <c r="D251" s="160" t="s">
        <v>160</v>
      </c>
      <c r="E251" s="161" t="s">
        <v>1</v>
      </c>
      <c r="F251" s="162" t="s">
        <v>335</v>
      </c>
      <c r="H251" s="163">
        <v>-1.8</v>
      </c>
      <c r="L251" s="159"/>
      <c r="M251" s="164"/>
      <c r="N251" s="165"/>
      <c r="O251" s="165"/>
      <c r="P251" s="165"/>
      <c r="Q251" s="165"/>
      <c r="R251" s="165"/>
      <c r="S251" s="165"/>
      <c r="T251" s="166"/>
      <c r="AT251" s="161" t="s">
        <v>160</v>
      </c>
      <c r="AU251" s="161" t="s">
        <v>80</v>
      </c>
      <c r="AV251" s="13" t="s">
        <v>80</v>
      </c>
      <c r="AW251" s="13" t="s">
        <v>27</v>
      </c>
      <c r="AX251" s="13" t="s">
        <v>71</v>
      </c>
      <c r="AY251" s="161" t="s">
        <v>152</v>
      </c>
    </row>
    <row r="252" spans="1:65" s="13" customFormat="1">
      <c r="B252" s="159"/>
      <c r="D252" s="160" t="s">
        <v>160</v>
      </c>
      <c r="E252" s="161" t="s">
        <v>1</v>
      </c>
      <c r="F252" s="162" t="s">
        <v>336</v>
      </c>
      <c r="H252" s="163">
        <v>2.4500000000000002</v>
      </c>
      <c r="L252" s="159"/>
      <c r="M252" s="164"/>
      <c r="N252" s="165"/>
      <c r="O252" s="165"/>
      <c r="P252" s="165"/>
      <c r="Q252" s="165"/>
      <c r="R252" s="165"/>
      <c r="S252" s="165"/>
      <c r="T252" s="166"/>
      <c r="AT252" s="161" t="s">
        <v>160</v>
      </c>
      <c r="AU252" s="161" t="s">
        <v>80</v>
      </c>
      <c r="AV252" s="13" t="s">
        <v>80</v>
      </c>
      <c r="AW252" s="13" t="s">
        <v>27</v>
      </c>
      <c r="AX252" s="13" t="s">
        <v>71</v>
      </c>
      <c r="AY252" s="161" t="s">
        <v>152</v>
      </c>
    </row>
    <row r="253" spans="1:65" s="13" customFormat="1">
      <c r="B253" s="159"/>
      <c r="D253" s="160" t="s">
        <v>160</v>
      </c>
      <c r="E253" s="161" t="s">
        <v>1</v>
      </c>
      <c r="F253" s="162" t="s">
        <v>337</v>
      </c>
      <c r="H253" s="163">
        <v>40.508000000000003</v>
      </c>
      <c r="L253" s="159"/>
      <c r="M253" s="164"/>
      <c r="N253" s="165"/>
      <c r="O253" s="165"/>
      <c r="P253" s="165"/>
      <c r="Q253" s="165"/>
      <c r="R253" s="165"/>
      <c r="S253" s="165"/>
      <c r="T253" s="166"/>
      <c r="AT253" s="161" t="s">
        <v>160</v>
      </c>
      <c r="AU253" s="161" t="s">
        <v>80</v>
      </c>
      <c r="AV253" s="13" t="s">
        <v>80</v>
      </c>
      <c r="AW253" s="13" t="s">
        <v>27</v>
      </c>
      <c r="AX253" s="13" t="s">
        <v>71</v>
      </c>
      <c r="AY253" s="161" t="s">
        <v>152</v>
      </c>
    </row>
    <row r="254" spans="1:65" s="13" customFormat="1">
      <c r="B254" s="159"/>
      <c r="D254" s="160" t="s">
        <v>160</v>
      </c>
      <c r="E254" s="161" t="s">
        <v>1</v>
      </c>
      <c r="F254" s="162" t="s">
        <v>338</v>
      </c>
      <c r="H254" s="163">
        <v>-3.78</v>
      </c>
      <c r="L254" s="159"/>
      <c r="M254" s="164"/>
      <c r="N254" s="165"/>
      <c r="O254" s="165"/>
      <c r="P254" s="165"/>
      <c r="Q254" s="165"/>
      <c r="R254" s="165"/>
      <c r="S254" s="165"/>
      <c r="T254" s="166"/>
      <c r="AT254" s="161" t="s">
        <v>160</v>
      </c>
      <c r="AU254" s="161" t="s">
        <v>80</v>
      </c>
      <c r="AV254" s="13" t="s">
        <v>80</v>
      </c>
      <c r="AW254" s="13" t="s">
        <v>27</v>
      </c>
      <c r="AX254" s="13" t="s">
        <v>71</v>
      </c>
      <c r="AY254" s="161" t="s">
        <v>152</v>
      </c>
    </row>
    <row r="255" spans="1:65" s="13" customFormat="1">
      <c r="B255" s="159"/>
      <c r="D255" s="160" t="s">
        <v>160</v>
      </c>
      <c r="E255" s="161" t="s">
        <v>1</v>
      </c>
      <c r="F255" s="162" t="s">
        <v>339</v>
      </c>
      <c r="H255" s="163">
        <v>1.53</v>
      </c>
      <c r="L255" s="159"/>
      <c r="M255" s="164"/>
      <c r="N255" s="165"/>
      <c r="O255" s="165"/>
      <c r="P255" s="165"/>
      <c r="Q255" s="165"/>
      <c r="R255" s="165"/>
      <c r="S255" s="165"/>
      <c r="T255" s="166"/>
      <c r="AT255" s="161" t="s">
        <v>160</v>
      </c>
      <c r="AU255" s="161" t="s">
        <v>80</v>
      </c>
      <c r="AV255" s="13" t="s">
        <v>80</v>
      </c>
      <c r="AW255" s="13" t="s">
        <v>27</v>
      </c>
      <c r="AX255" s="13" t="s">
        <v>71</v>
      </c>
      <c r="AY255" s="161" t="s">
        <v>152</v>
      </c>
    </row>
    <row r="256" spans="1:65" s="13" customFormat="1">
      <c r="B256" s="159"/>
      <c r="D256" s="160" t="s">
        <v>160</v>
      </c>
      <c r="E256" s="161" t="s">
        <v>1</v>
      </c>
      <c r="F256" s="162" t="s">
        <v>340</v>
      </c>
      <c r="H256" s="163">
        <v>90.44</v>
      </c>
      <c r="L256" s="159"/>
      <c r="M256" s="164"/>
      <c r="N256" s="165"/>
      <c r="O256" s="165"/>
      <c r="P256" s="165"/>
      <c r="Q256" s="165"/>
      <c r="R256" s="165"/>
      <c r="S256" s="165"/>
      <c r="T256" s="166"/>
      <c r="AT256" s="161" t="s">
        <v>160</v>
      </c>
      <c r="AU256" s="161" t="s">
        <v>80</v>
      </c>
      <c r="AV256" s="13" t="s">
        <v>80</v>
      </c>
      <c r="AW256" s="13" t="s">
        <v>27</v>
      </c>
      <c r="AX256" s="13" t="s">
        <v>71</v>
      </c>
      <c r="AY256" s="161" t="s">
        <v>152</v>
      </c>
    </row>
    <row r="257" spans="1:65" s="13" customFormat="1">
      <c r="B257" s="159"/>
      <c r="D257" s="160" t="s">
        <v>160</v>
      </c>
      <c r="E257" s="161" t="s">
        <v>1</v>
      </c>
      <c r="F257" s="162" t="s">
        <v>341</v>
      </c>
      <c r="H257" s="163">
        <v>-1.61</v>
      </c>
      <c r="L257" s="159"/>
      <c r="M257" s="164"/>
      <c r="N257" s="165"/>
      <c r="O257" s="165"/>
      <c r="P257" s="165"/>
      <c r="Q257" s="165"/>
      <c r="R257" s="165"/>
      <c r="S257" s="165"/>
      <c r="T257" s="166"/>
      <c r="AT257" s="161" t="s">
        <v>160</v>
      </c>
      <c r="AU257" s="161" t="s">
        <v>80</v>
      </c>
      <c r="AV257" s="13" t="s">
        <v>80</v>
      </c>
      <c r="AW257" s="13" t="s">
        <v>27</v>
      </c>
      <c r="AX257" s="13" t="s">
        <v>71</v>
      </c>
      <c r="AY257" s="161" t="s">
        <v>152</v>
      </c>
    </row>
    <row r="258" spans="1:65" s="13" customFormat="1">
      <c r="B258" s="159"/>
      <c r="D258" s="160" t="s">
        <v>160</v>
      </c>
      <c r="E258" s="161" t="s">
        <v>1</v>
      </c>
      <c r="F258" s="162" t="s">
        <v>342</v>
      </c>
      <c r="H258" s="163">
        <v>-2.754</v>
      </c>
      <c r="L258" s="159"/>
      <c r="M258" s="164"/>
      <c r="N258" s="165"/>
      <c r="O258" s="165"/>
      <c r="P258" s="165"/>
      <c r="Q258" s="165"/>
      <c r="R258" s="165"/>
      <c r="S258" s="165"/>
      <c r="T258" s="166"/>
      <c r="AT258" s="161" t="s">
        <v>160</v>
      </c>
      <c r="AU258" s="161" t="s">
        <v>80</v>
      </c>
      <c r="AV258" s="13" t="s">
        <v>80</v>
      </c>
      <c r="AW258" s="13" t="s">
        <v>27</v>
      </c>
      <c r="AX258" s="13" t="s">
        <v>71</v>
      </c>
      <c r="AY258" s="161" t="s">
        <v>152</v>
      </c>
    </row>
    <row r="259" spans="1:65" s="13" customFormat="1">
      <c r="B259" s="159"/>
      <c r="D259" s="160" t="s">
        <v>160</v>
      </c>
      <c r="E259" s="161" t="s">
        <v>1</v>
      </c>
      <c r="F259" s="162" t="s">
        <v>343</v>
      </c>
      <c r="H259" s="163">
        <v>-7</v>
      </c>
      <c r="L259" s="159"/>
      <c r="M259" s="164"/>
      <c r="N259" s="165"/>
      <c r="O259" s="165"/>
      <c r="P259" s="165"/>
      <c r="Q259" s="165"/>
      <c r="R259" s="165"/>
      <c r="S259" s="165"/>
      <c r="T259" s="166"/>
      <c r="AT259" s="161" t="s">
        <v>160</v>
      </c>
      <c r="AU259" s="161" t="s">
        <v>80</v>
      </c>
      <c r="AV259" s="13" t="s">
        <v>80</v>
      </c>
      <c r="AW259" s="13" t="s">
        <v>27</v>
      </c>
      <c r="AX259" s="13" t="s">
        <v>71</v>
      </c>
      <c r="AY259" s="161" t="s">
        <v>152</v>
      </c>
    </row>
    <row r="260" spans="1:65" s="13" customFormat="1">
      <c r="B260" s="159"/>
      <c r="D260" s="160" t="s">
        <v>160</v>
      </c>
      <c r="E260" s="161" t="s">
        <v>1</v>
      </c>
      <c r="F260" s="162" t="s">
        <v>344</v>
      </c>
      <c r="H260" s="163">
        <v>-1.44</v>
      </c>
      <c r="L260" s="159"/>
      <c r="M260" s="164"/>
      <c r="N260" s="165"/>
      <c r="O260" s="165"/>
      <c r="P260" s="165"/>
      <c r="Q260" s="165"/>
      <c r="R260" s="165"/>
      <c r="S260" s="165"/>
      <c r="T260" s="166"/>
      <c r="AT260" s="161" t="s">
        <v>160</v>
      </c>
      <c r="AU260" s="161" t="s">
        <v>80</v>
      </c>
      <c r="AV260" s="13" t="s">
        <v>80</v>
      </c>
      <c r="AW260" s="13" t="s">
        <v>27</v>
      </c>
      <c r="AX260" s="13" t="s">
        <v>71</v>
      </c>
      <c r="AY260" s="161" t="s">
        <v>152</v>
      </c>
    </row>
    <row r="261" spans="1:65" s="13" customFormat="1">
      <c r="B261" s="159"/>
      <c r="D261" s="160" t="s">
        <v>160</v>
      </c>
      <c r="E261" s="161" t="s">
        <v>1</v>
      </c>
      <c r="F261" s="162" t="s">
        <v>345</v>
      </c>
      <c r="H261" s="163">
        <v>-1.82</v>
      </c>
      <c r="L261" s="159"/>
      <c r="M261" s="164"/>
      <c r="N261" s="165"/>
      <c r="O261" s="165"/>
      <c r="P261" s="165"/>
      <c r="Q261" s="165"/>
      <c r="R261" s="165"/>
      <c r="S261" s="165"/>
      <c r="T261" s="166"/>
      <c r="AT261" s="161" t="s">
        <v>160</v>
      </c>
      <c r="AU261" s="161" t="s">
        <v>80</v>
      </c>
      <c r="AV261" s="13" t="s">
        <v>80</v>
      </c>
      <c r="AW261" s="13" t="s">
        <v>27</v>
      </c>
      <c r="AX261" s="13" t="s">
        <v>71</v>
      </c>
      <c r="AY261" s="161" t="s">
        <v>152</v>
      </c>
    </row>
    <row r="262" spans="1:65" s="13" customFormat="1">
      <c r="B262" s="159"/>
      <c r="D262" s="160" t="s">
        <v>160</v>
      </c>
      <c r="E262" s="161" t="s">
        <v>1</v>
      </c>
      <c r="F262" s="162" t="s">
        <v>346</v>
      </c>
      <c r="H262" s="163">
        <v>-2.1</v>
      </c>
      <c r="L262" s="159"/>
      <c r="M262" s="164"/>
      <c r="N262" s="165"/>
      <c r="O262" s="165"/>
      <c r="P262" s="165"/>
      <c r="Q262" s="165"/>
      <c r="R262" s="165"/>
      <c r="S262" s="165"/>
      <c r="T262" s="166"/>
      <c r="AT262" s="161" t="s">
        <v>160</v>
      </c>
      <c r="AU262" s="161" t="s">
        <v>80</v>
      </c>
      <c r="AV262" s="13" t="s">
        <v>80</v>
      </c>
      <c r="AW262" s="13" t="s">
        <v>27</v>
      </c>
      <c r="AX262" s="13" t="s">
        <v>71</v>
      </c>
      <c r="AY262" s="161" t="s">
        <v>152</v>
      </c>
    </row>
    <row r="263" spans="1:65" s="13" customFormat="1">
      <c r="B263" s="159"/>
      <c r="D263" s="160" t="s">
        <v>160</v>
      </c>
      <c r="E263" s="161" t="s">
        <v>1</v>
      </c>
      <c r="F263" s="162" t="s">
        <v>347</v>
      </c>
      <c r="H263" s="163">
        <v>-3.78</v>
      </c>
      <c r="L263" s="159"/>
      <c r="M263" s="164"/>
      <c r="N263" s="165"/>
      <c r="O263" s="165"/>
      <c r="P263" s="165"/>
      <c r="Q263" s="165"/>
      <c r="R263" s="165"/>
      <c r="S263" s="165"/>
      <c r="T263" s="166"/>
      <c r="AT263" s="161" t="s">
        <v>160</v>
      </c>
      <c r="AU263" s="161" t="s">
        <v>80</v>
      </c>
      <c r="AV263" s="13" t="s">
        <v>80</v>
      </c>
      <c r="AW263" s="13" t="s">
        <v>27</v>
      </c>
      <c r="AX263" s="13" t="s">
        <v>71</v>
      </c>
      <c r="AY263" s="161" t="s">
        <v>152</v>
      </c>
    </row>
    <row r="264" spans="1:65" s="13" customFormat="1">
      <c r="B264" s="159"/>
      <c r="D264" s="160" t="s">
        <v>160</v>
      </c>
      <c r="E264" s="161" t="s">
        <v>1</v>
      </c>
      <c r="F264" s="162" t="s">
        <v>348</v>
      </c>
      <c r="H264" s="163">
        <v>-7</v>
      </c>
      <c r="L264" s="159"/>
      <c r="M264" s="164"/>
      <c r="N264" s="165"/>
      <c r="O264" s="165"/>
      <c r="P264" s="165"/>
      <c r="Q264" s="165"/>
      <c r="R264" s="165"/>
      <c r="S264" s="165"/>
      <c r="T264" s="166"/>
      <c r="AT264" s="161" t="s">
        <v>160</v>
      </c>
      <c r="AU264" s="161" t="s">
        <v>80</v>
      </c>
      <c r="AV264" s="13" t="s">
        <v>80</v>
      </c>
      <c r="AW264" s="13" t="s">
        <v>27</v>
      </c>
      <c r="AX264" s="13" t="s">
        <v>71</v>
      </c>
      <c r="AY264" s="161" t="s">
        <v>152</v>
      </c>
    </row>
    <row r="265" spans="1:65" s="13" customFormat="1">
      <c r="B265" s="159"/>
      <c r="D265" s="160" t="s">
        <v>160</v>
      </c>
      <c r="E265" s="161" t="s">
        <v>1</v>
      </c>
      <c r="F265" s="162" t="s">
        <v>349</v>
      </c>
      <c r="H265" s="163">
        <v>4.32</v>
      </c>
      <c r="L265" s="159"/>
      <c r="M265" s="164"/>
      <c r="N265" s="165"/>
      <c r="O265" s="165"/>
      <c r="P265" s="165"/>
      <c r="Q265" s="165"/>
      <c r="R265" s="165"/>
      <c r="S265" s="165"/>
      <c r="T265" s="166"/>
      <c r="AT265" s="161" t="s">
        <v>160</v>
      </c>
      <c r="AU265" s="161" t="s">
        <v>80</v>
      </c>
      <c r="AV265" s="13" t="s">
        <v>80</v>
      </c>
      <c r="AW265" s="13" t="s">
        <v>27</v>
      </c>
      <c r="AX265" s="13" t="s">
        <v>71</v>
      </c>
      <c r="AY265" s="161" t="s">
        <v>152</v>
      </c>
    </row>
    <row r="266" spans="1:65" s="13" customFormat="1">
      <c r="B266" s="159"/>
      <c r="D266" s="160" t="s">
        <v>160</v>
      </c>
      <c r="E266" s="161" t="s">
        <v>1</v>
      </c>
      <c r="F266" s="162" t="s">
        <v>350</v>
      </c>
      <c r="H266" s="163">
        <v>103.208</v>
      </c>
      <c r="L266" s="159"/>
      <c r="M266" s="164"/>
      <c r="N266" s="165"/>
      <c r="O266" s="165"/>
      <c r="P266" s="165"/>
      <c r="Q266" s="165"/>
      <c r="R266" s="165"/>
      <c r="S266" s="165"/>
      <c r="T266" s="166"/>
      <c r="AT266" s="161" t="s">
        <v>160</v>
      </c>
      <c r="AU266" s="161" t="s">
        <v>80</v>
      </c>
      <c r="AV266" s="13" t="s">
        <v>80</v>
      </c>
      <c r="AW266" s="13" t="s">
        <v>27</v>
      </c>
      <c r="AX266" s="13" t="s">
        <v>71</v>
      </c>
      <c r="AY266" s="161" t="s">
        <v>152</v>
      </c>
    </row>
    <row r="267" spans="1:65" s="13" customFormat="1">
      <c r="B267" s="159"/>
      <c r="D267" s="160" t="s">
        <v>160</v>
      </c>
      <c r="E267" s="161" t="s">
        <v>1</v>
      </c>
      <c r="F267" s="162" t="s">
        <v>351</v>
      </c>
      <c r="H267" s="163">
        <v>-2.4300000000000002</v>
      </c>
      <c r="L267" s="159"/>
      <c r="M267" s="164"/>
      <c r="N267" s="165"/>
      <c r="O267" s="165"/>
      <c r="P267" s="165"/>
      <c r="Q267" s="165"/>
      <c r="R267" s="165"/>
      <c r="S267" s="165"/>
      <c r="T267" s="166"/>
      <c r="AT267" s="161" t="s">
        <v>160</v>
      </c>
      <c r="AU267" s="161" t="s">
        <v>80</v>
      </c>
      <c r="AV267" s="13" t="s">
        <v>80</v>
      </c>
      <c r="AW267" s="13" t="s">
        <v>27</v>
      </c>
      <c r="AX267" s="13" t="s">
        <v>71</v>
      </c>
      <c r="AY267" s="161" t="s">
        <v>152</v>
      </c>
    </row>
    <row r="268" spans="1:65" s="13" customFormat="1">
      <c r="B268" s="159"/>
      <c r="D268" s="160" t="s">
        <v>160</v>
      </c>
      <c r="E268" s="161" t="s">
        <v>1</v>
      </c>
      <c r="F268" s="162" t="s">
        <v>352</v>
      </c>
      <c r="H268" s="163">
        <v>-4.7039999999999997</v>
      </c>
      <c r="L268" s="159"/>
      <c r="M268" s="164"/>
      <c r="N268" s="165"/>
      <c r="O268" s="165"/>
      <c r="P268" s="165"/>
      <c r="Q268" s="165"/>
      <c r="R268" s="165"/>
      <c r="S268" s="165"/>
      <c r="T268" s="166"/>
      <c r="AT268" s="161" t="s">
        <v>160</v>
      </c>
      <c r="AU268" s="161" t="s">
        <v>80</v>
      </c>
      <c r="AV268" s="13" t="s">
        <v>80</v>
      </c>
      <c r="AW268" s="13" t="s">
        <v>27</v>
      </c>
      <c r="AX268" s="13" t="s">
        <v>71</v>
      </c>
      <c r="AY268" s="161" t="s">
        <v>152</v>
      </c>
    </row>
    <row r="269" spans="1:65" s="13" customFormat="1">
      <c r="B269" s="159"/>
      <c r="D269" s="160" t="s">
        <v>160</v>
      </c>
      <c r="E269" s="161" t="s">
        <v>1</v>
      </c>
      <c r="F269" s="162" t="s">
        <v>353</v>
      </c>
      <c r="H269" s="163">
        <v>-3.5</v>
      </c>
      <c r="L269" s="159"/>
      <c r="M269" s="164"/>
      <c r="N269" s="165"/>
      <c r="O269" s="165"/>
      <c r="P269" s="165"/>
      <c r="Q269" s="165"/>
      <c r="R269" s="165"/>
      <c r="S269" s="165"/>
      <c r="T269" s="166"/>
      <c r="AT269" s="161" t="s">
        <v>160</v>
      </c>
      <c r="AU269" s="161" t="s">
        <v>80</v>
      </c>
      <c r="AV269" s="13" t="s">
        <v>80</v>
      </c>
      <c r="AW269" s="13" t="s">
        <v>27</v>
      </c>
      <c r="AX269" s="13" t="s">
        <v>71</v>
      </c>
      <c r="AY269" s="161" t="s">
        <v>152</v>
      </c>
    </row>
    <row r="270" spans="1:65" s="13" customFormat="1">
      <c r="B270" s="159"/>
      <c r="D270" s="160" t="s">
        <v>160</v>
      </c>
      <c r="E270" s="161" t="s">
        <v>1</v>
      </c>
      <c r="F270" s="162" t="s">
        <v>354</v>
      </c>
      <c r="H270" s="163">
        <v>-13.186</v>
      </c>
      <c r="L270" s="159"/>
      <c r="M270" s="164"/>
      <c r="N270" s="165"/>
      <c r="O270" s="165"/>
      <c r="P270" s="165"/>
      <c r="Q270" s="165"/>
      <c r="R270" s="165"/>
      <c r="S270" s="165"/>
      <c r="T270" s="166"/>
      <c r="AT270" s="161" t="s">
        <v>160</v>
      </c>
      <c r="AU270" s="161" t="s">
        <v>80</v>
      </c>
      <c r="AV270" s="13" t="s">
        <v>80</v>
      </c>
      <c r="AW270" s="13" t="s">
        <v>27</v>
      </c>
      <c r="AX270" s="13" t="s">
        <v>71</v>
      </c>
      <c r="AY270" s="161" t="s">
        <v>152</v>
      </c>
    </row>
    <row r="271" spans="1:65" s="14" customFormat="1">
      <c r="B271" s="167"/>
      <c r="D271" s="160" t="s">
        <v>160</v>
      </c>
      <c r="E271" s="168" t="s">
        <v>1</v>
      </c>
      <c r="F271" s="169" t="s">
        <v>162</v>
      </c>
      <c r="H271" s="170">
        <v>229.328</v>
      </c>
      <c r="L271" s="167"/>
      <c r="M271" s="171"/>
      <c r="N271" s="172"/>
      <c r="O271" s="172"/>
      <c r="P271" s="172"/>
      <c r="Q271" s="172"/>
      <c r="R271" s="172"/>
      <c r="S271" s="172"/>
      <c r="T271" s="173"/>
      <c r="AT271" s="168" t="s">
        <v>160</v>
      </c>
      <c r="AU271" s="168" t="s">
        <v>80</v>
      </c>
      <c r="AV271" s="14" t="s">
        <v>158</v>
      </c>
      <c r="AW271" s="14" t="s">
        <v>27</v>
      </c>
      <c r="AX271" s="14" t="s">
        <v>78</v>
      </c>
      <c r="AY271" s="168" t="s">
        <v>152</v>
      </c>
    </row>
    <row r="272" spans="1:65" s="2" customFormat="1" ht="21.75" customHeight="1">
      <c r="A272" s="30"/>
      <c r="B272" s="146"/>
      <c r="C272" s="147" t="s">
        <v>355</v>
      </c>
      <c r="D272" s="147" t="s">
        <v>154</v>
      </c>
      <c r="E272" s="148" t="s">
        <v>356</v>
      </c>
      <c r="F272" s="149" t="s">
        <v>357</v>
      </c>
      <c r="G272" s="150" t="s">
        <v>157</v>
      </c>
      <c r="H272" s="151">
        <v>72.569000000000003</v>
      </c>
      <c r="I272" s="152">
        <v>73.92</v>
      </c>
      <c r="J272" s="152">
        <f>ROUND(I272*H272,2)</f>
        <v>5364.3</v>
      </c>
      <c r="K272" s="149" t="s">
        <v>173</v>
      </c>
      <c r="L272" s="31"/>
      <c r="M272" s="153" t="s">
        <v>1</v>
      </c>
      <c r="N272" s="154" t="s">
        <v>36</v>
      </c>
      <c r="O272" s="155">
        <v>0.38200000000000001</v>
      </c>
      <c r="P272" s="155">
        <f>O272*H272</f>
        <v>27.721358000000002</v>
      </c>
      <c r="Q272" s="155">
        <v>0</v>
      </c>
      <c r="R272" s="155">
        <f>Q272*H272</f>
        <v>0</v>
      </c>
      <c r="S272" s="155">
        <v>0.05</v>
      </c>
      <c r="T272" s="156">
        <f>S272*H272</f>
        <v>3.6284500000000004</v>
      </c>
      <c r="U272" s="30"/>
      <c r="V272" s="30"/>
      <c r="W272" s="30"/>
      <c r="X272" s="30"/>
      <c r="Y272" s="30"/>
      <c r="Z272" s="30"/>
      <c r="AA272" s="30"/>
      <c r="AB272" s="30"/>
      <c r="AC272" s="30"/>
      <c r="AD272" s="30"/>
      <c r="AE272" s="30"/>
      <c r="AR272" s="157" t="s">
        <v>158</v>
      </c>
      <c r="AT272" s="157" t="s">
        <v>154</v>
      </c>
      <c r="AU272" s="157" t="s">
        <v>80</v>
      </c>
      <c r="AY272" s="18" t="s">
        <v>152</v>
      </c>
      <c r="BE272" s="158">
        <f>IF(N272="základní",J272,0)</f>
        <v>5364.3</v>
      </c>
      <c r="BF272" s="158">
        <f>IF(N272="snížená",J272,0)</f>
        <v>0</v>
      </c>
      <c r="BG272" s="158">
        <f>IF(N272="zákl. přenesená",J272,0)</f>
        <v>0</v>
      </c>
      <c r="BH272" s="158">
        <f>IF(N272="sníž. přenesená",J272,0)</f>
        <v>0</v>
      </c>
      <c r="BI272" s="158">
        <f>IF(N272="nulová",J272,0)</f>
        <v>0</v>
      </c>
      <c r="BJ272" s="18" t="s">
        <v>78</v>
      </c>
      <c r="BK272" s="158">
        <f>ROUND(I272*H272,2)</f>
        <v>5364.3</v>
      </c>
      <c r="BL272" s="18" t="s">
        <v>158</v>
      </c>
      <c r="BM272" s="157" t="s">
        <v>358</v>
      </c>
    </row>
    <row r="273" spans="1:65" s="15" customFormat="1">
      <c r="B273" s="174"/>
      <c r="D273" s="160" t="s">
        <v>160</v>
      </c>
      <c r="E273" s="175" t="s">
        <v>1</v>
      </c>
      <c r="F273" s="176" t="s">
        <v>359</v>
      </c>
      <c r="H273" s="175" t="s">
        <v>1</v>
      </c>
      <c r="L273" s="174"/>
      <c r="M273" s="177"/>
      <c r="N273" s="178"/>
      <c r="O273" s="178"/>
      <c r="P273" s="178"/>
      <c r="Q273" s="178"/>
      <c r="R273" s="178"/>
      <c r="S273" s="178"/>
      <c r="T273" s="179"/>
      <c r="AT273" s="175" t="s">
        <v>160</v>
      </c>
      <c r="AU273" s="175" t="s">
        <v>80</v>
      </c>
      <c r="AV273" s="15" t="s">
        <v>78</v>
      </c>
      <c r="AW273" s="15" t="s">
        <v>27</v>
      </c>
      <c r="AX273" s="15" t="s">
        <v>71</v>
      </c>
      <c r="AY273" s="175" t="s">
        <v>152</v>
      </c>
    </row>
    <row r="274" spans="1:65" s="13" customFormat="1">
      <c r="B274" s="159"/>
      <c r="D274" s="160" t="s">
        <v>160</v>
      </c>
      <c r="E274" s="161" t="s">
        <v>1</v>
      </c>
      <c r="F274" s="162" t="s">
        <v>360</v>
      </c>
      <c r="H274" s="163">
        <v>72.569000000000003</v>
      </c>
      <c r="L274" s="159"/>
      <c r="M274" s="164"/>
      <c r="N274" s="165"/>
      <c r="O274" s="165"/>
      <c r="P274" s="165"/>
      <c r="Q274" s="165"/>
      <c r="R274" s="165"/>
      <c r="S274" s="165"/>
      <c r="T274" s="166"/>
      <c r="AT274" s="161" t="s">
        <v>160</v>
      </c>
      <c r="AU274" s="161" t="s">
        <v>80</v>
      </c>
      <c r="AV274" s="13" t="s">
        <v>80</v>
      </c>
      <c r="AW274" s="13" t="s">
        <v>27</v>
      </c>
      <c r="AX274" s="13" t="s">
        <v>71</v>
      </c>
      <c r="AY274" s="161" t="s">
        <v>152</v>
      </c>
    </row>
    <row r="275" spans="1:65" s="14" customFormat="1">
      <c r="B275" s="167"/>
      <c r="D275" s="160" t="s">
        <v>160</v>
      </c>
      <c r="E275" s="168" t="s">
        <v>1</v>
      </c>
      <c r="F275" s="169" t="s">
        <v>162</v>
      </c>
      <c r="H275" s="170">
        <v>72.569000000000003</v>
      </c>
      <c r="L275" s="167"/>
      <c r="M275" s="171"/>
      <c r="N275" s="172"/>
      <c r="O275" s="172"/>
      <c r="P275" s="172"/>
      <c r="Q275" s="172"/>
      <c r="R275" s="172"/>
      <c r="S275" s="172"/>
      <c r="T275" s="173"/>
      <c r="AT275" s="168" t="s">
        <v>160</v>
      </c>
      <c r="AU275" s="168" t="s">
        <v>80</v>
      </c>
      <c r="AV275" s="14" t="s">
        <v>158</v>
      </c>
      <c r="AW275" s="14" t="s">
        <v>27</v>
      </c>
      <c r="AX275" s="14" t="s">
        <v>78</v>
      </c>
      <c r="AY275" s="168" t="s">
        <v>152</v>
      </c>
    </row>
    <row r="276" spans="1:65" s="2" customFormat="1" ht="21.75" customHeight="1">
      <c r="A276" s="30"/>
      <c r="B276" s="146"/>
      <c r="C276" s="147" t="s">
        <v>361</v>
      </c>
      <c r="D276" s="147" t="s">
        <v>154</v>
      </c>
      <c r="E276" s="148" t="s">
        <v>362</v>
      </c>
      <c r="F276" s="149" t="s">
        <v>363</v>
      </c>
      <c r="G276" s="150" t="s">
        <v>157</v>
      </c>
      <c r="H276" s="151">
        <v>14.44</v>
      </c>
      <c r="I276" s="152">
        <v>92.4</v>
      </c>
      <c r="J276" s="152">
        <f>ROUND(I276*H276,2)</f>
        <v>1334.26</v>
      </c>
      <c r="K276" s="149" t="s">
        <v>173</v>
      </c>
      <c r="L276" s="31"/>
      <c r="M276" s="153" t="s">
        <v>1</v>
      </c>
      <c r="N276" s="154" t="s">
        <v>36</v>
      </c>
      <c r="O276" s="155">
        <v>0.48</v>
      </c>
      <c r="P276" s="155">
        <f>O276*H276</f>
        <v>6.9311999999999996</v>
      </c>
      <c r="Q276" s="155">
        <v>0</v>
      </c>
      <c r="R276" s="155">
        <f>Q276*H276</f>
        <v>0</v>
      </c>
      <c r="S276" s="155">
        <v>6.8000000000000005E-2</v>
      </c>
      <c r="T276" s="156">
        <f>S276*H276</f>
        <v>0.98192000000000002</v>
      </c>
      <c r="U276" s="30"/>
      <c r="V276" s="30"/>
      <c r="W276" s="30"/>
      <c r="X276" s="30"/>
      <c r="Y276" s="30"/>
      <c r="Z276" s="30"/>
      <c r="AA276" s="30"/>
      <c r="AB276" s="30"/>
      <c r="AC276" s="30"/>
      <c r="AD276" s="30"/>
      <c r="AE276" s="30"/>
      <c r="AR276" s="157" t="s">
        <v>158</v>
      </c>
      <c r="AT276" s="157" t="s">
        <v>154</v>
      </c>
      <c r="AU276" s="157" t="s">
        <v>80</v>
      </c>
      <c r="AY276" s="18" t="s">
        <v>152</v>
      </c>
      <c r="BE276" s="158">
        <f>IF(N276="základní",J276,0)</f>
        <v>1334.26</v>
      </c>
      <c r="BF276" s="158">
        <f>IF(N276="snížená",J276,0)</f>
        <v>0</v>
      </c>
      <c r="BG276" s="158">
        <f>IF(N276="zákl. přenesená",J276,0)</f>
        <v>0</v>
      </c>
      <c r="BH276" s="158">
        <f>IF(N276="sníž. přenesená",J276,0)</f>
        <v>0</v>
      </c>
      <c r="BI276" s="158">
        <f>IF(N276="nulová",J276,0)</f>
        <v>0</v>
      </c>
      <c r="BJ276" s="18" t="s">
        <v>78</v>
      </c>
      <c r="BK276" s="158">
        <f>ROUND(I276*H276,2)</f>
        <v>1334.26</v>
      </c>
      <c r="BL276" s="18" t="s">
        <v>158</v>
      </c>
      <c r="BM276" s="157" t="s">
        <v>364</v>
      </c>
    </row>
    <row r="277" spans="1:65" s="15" customFormat="1">
      <c r="B277" s="174"/>
      <c r="D277" s="160" t="s">
        <v>160</v>
      </c>
      <c r="E277" s="175" t="s">
        <v>1</v>
      </c>
      <c r="F277" s="176" t="s">
        <v>365</v>
      </c>
      <c r="H277" s="175" t="s">
        <v>1</v>
      </c>
      <c r="L277" s="174"/>
      <c r="M277" s="177"/>
      <c r="N277" s="178"/>
      <c r="O277" s="178"/>
      <c r="P277" s="178"/>
      <c r="Q277" s="178"/>
      <c r="R277" s="178"/>
      <c r="S277" s="178"/>
      <c r="T277" s="179"/>
      <c r="AT277" s="175" t="s">
        <v>160</v>
      </c>
      <c r="AU277" s="175" t="s">
        <v>80</v>
      </c>
      <c r="AV277" s="15" t="s">
        <v>78</v>
      </c>
      <c r="AW277" s="15" t="s">
        <v>27</v>
      </c>
      <c r="AX277" s="15" t="s">
        <v>71</v>
      </c>
      <c r="AY277" s="175" t="s">
        <v>152</v>
      </c>
    </row>
    <row r="278" spans="1:65" s="13" customFormat="1">
      <c r="B278" s="159"/>
      <c r="D278" s="160" t="s">
        <v>160</v>
      </c>
      <c r="E278" s="161" t="s">
        <v>1</v>
      </c>
      <c r="F278" s="162" t="s">
        <v>366</v>
      </c>
      <c r="H278" s="163">
        <v>6.46</v>
      </c>
      <c r="L278" s="159"/>
      <c r="M278" s="164"/>
      <c r="N278" s="165"/>
      <c r="O278" s="165"/>
      <c r="P278" s="165"/>
      <c r="Q278" s="165"/>
      <c r="R278" s="165"/>
      <c r="S278" s="165"/>
      <c r="T278" s="166"/>
      <c r="AT278" s="161" t="s">
        <v>160</v>
      </c>
      <c r="AU278" s="161" t="s">
        <v>80</v>
      </c>
      <c r="AV278" s="13" t="s">
        <v>80</v>
      </c>
      <c r="AW278" s="13" t="s">
        <v>27</v>
      </c>
      <c r="AX278" s="13" t="s">
        <v>71</v>
      </c>
      <c r="AY278" s="161" t="s">
        <v>152</v>
      </c>
    </row>
    <row r="279" spans="1:65" s="13" customFormat="1">
      <c r="B279" s="159"/>
      <c r="D279" s="160" t="s">
        <v>160</v>
      </c>
      <c r="E279" s="161" t="s">
        <v>1</v>
      </c>
      <c r="F279" s="162" t="s">
        <v>367</v>
      </c>
      <c r="H279" s="163">
        <v>7.98</v>
      </c>
      <c r="L279" s="159"/>
      <c r="M279" s="164"/>
      <c r="N279" s="165"/>
      <c r="O279" s="165"/>
      <c r="P279" s="165"/>
      <c r="Q279" s="165"/>
      <c r="R279" s="165"/>
      <c r="S279" s="165"/>
      <c r="T279" s="166"/>
      <c r="AT279" s="161" t="s">
        <v>160</v>
      </c>
      <c r="AU279" s="161" t="s">
        <v>80</v>
      </c>
      <c r="AV279" s="13" t="s">
        <v>80</v>
      </c>
      <c r="AW279" s="13" t="s">
        <v>27</v>
      </c>
      <c r="AX279" s="13" t="s">
        <v>71</v>
      </c>
      <c r="AY279" s="161" t="s">
        <v>152</v>
      </c>
    </row>
    <row r="280" spans="1:65" s="14" customFormat="1">
      <c r="B280" s="167"/>
      <c r="D280" s="160" t="s">
        <v>160</v>
      </c>
      <c r="E280" s="168" t="s">
        <v>1</v>
      </c>
      <c r="F280" s="169" t="s">
        <v>162</v>
      </c>
      <c r="H280" s="170">
        <v>14.44</v>
      </c>
      <c r="L280" s="167"/>
      <c r="M280" s="171"/>
      <c r="N280" s="172"/>
      <c r="O280" s="172"/>
      <c r="P280" s="172"/>
      <c r="Q280" s="172"/>
      <c r="R280" s="172"/>
      <c r="S280" s="172"/>
      <c r="T280" s="173"/>
      <c r="AT280" s="168" t="s">
        <v>160</v>
      </c>
      <c r="AU280" s="168" t="s">
        <v>80</v>
      </c>
      <c r="AV280" s="14" t="s">
        <v>158</v>
      </c>
      <c r="AW280" s="14" t="s">
        <v>27</v>
      </c>
      <c r="AX280" s="14" t="s">
        <v>78</v>
      </c>
      <c r="AY280" s="168" t="s">
        <v>152</v>
      </c>
    </row>
    <row r="281" spans="1:65" s="2" customFormat="1" ht="21.75" customHeight="1">
      <c r="A281" s="30"/>
      <c r="B281" s="146"/>
      <c r="C281" s="147" t="s">
        <v>368</v>
      </c>
      <c r="D281" s="147" t="s">
        <v>154</v>
      </c>
      <c r="E281" s="148" t="s">
        <v>369</v>
      </c>
      <c r="F281" s="149" t="s">
        <v>370</v>
      </c>
      <c r="G281" s="150" t="s">
        <v>157</v>
      </c>
      <c r="H281" s="151">
        <v>44.31</v>
      </c>
      <c r="I281" s="152">
        <v>75.150000000000006</v>
      </c>
      <c r="J281" s="152">
        <f>ROUND(I281*H281,2)</f>
        <v>3329.9</v>
      </c>
      <c r="K281" s="149" t="s">
        <v>173</v>
      </c>
      <c r="L281" s="31"/>
      <c r="M281" s="153" t="s">
        <v>1</v>
      </c>
      <c r="N281" s="154" t="s">
        <v>36</v>
      </c>
      <c r="O281" s="155">
        <v>0.39</v>
      </c>
      <c r="P281" s="155">
        <f>O281*H281</f>
        <v>17.280900000000003</v>
      </c>
      <c r="Q281" s="155">
        <v>0</v>
      </c>
      <c r="R281" s="155">
        <f>Q281*H281</f>
        <v>0</v>
      </c>
      <c r="S281" s="155">
        <v>8.8999999999999996E-2</v>
      </c>
      <c r="T281" s="156">
        <f>S281*H281</f>
        <v>3.9435899999999999</v>
      </c>
      <c r="U281" s="30"/>
      <c r="V281" s="30"/>
      <c r="W281" s="30"/>
      <c r="X281" s="30"/>
      <c r="Y281" s="30"/>
      <c r="Z281" s="30"/>
      <c r="AA281" s="30"/>
      <c r="AB281" s="30"/>
      <c r="AC281" s="30"/>
      <c r="AD281" s="30"/>
      <c r="AE281" s="30"/>
      <c r="AR281" s="157" t="s">
        <v>158</v>
      </c>
      <c r="AT281" s="157" t="s">
        <v>154</v>
      </c>
      <c r="AU281" s="157" t="s">
        <v>80</v>
      </c>
      <c r="AY281" s="18" t="s">
        <v>152</v>
      </c>
      <c r="BE281" s="158">
        <f>IF(N281="základní",J281,0)</f>
        <v>3329.9</v>
      </c>
      <c r="BF281" s="158">
        <f>IF(N281="snížená",J281,0)</f>
        <v>0</v>
      </c>
      <c r="BG281" s="158">
        <f>IF(N281="zákl. přenesená",J281,0)</f>
        <v>0</v>
      </c>
      <c r="BH281" s="158">
        <f>IF(N281="sníž. přenesená",J281,0)</f>
        <v>0</v>
      </c>
      <c r="BI281" s="158">
        <f>IF(N281="nulová",J281,0)</f>
        <v>0</v>
      </c>
      <c r="BJ281" s="18" t="s">
        <v>78</v>
      </c>
      <c r="BK281" s="158">
        <f>ROUND(I281*H281,2)</f>
        <v>3329.9</v>
      </c>
      <c r="BL281" s="18" t="s">
        <v>158</v>
      </c>
      <c r="BM281" s="157" t="s">
        <v>371</v>
      </c>
    </row>
    <row r="282" spans="1:65" s="15" customFormat="1">
      <c r="B282" s="174"/>
      <c r="D282" s="160" t="s">
        <v>160</v>
      </c>
      <c r="E282" s="175" t="s">
        <v>1</v>
      </c>
      <c r="F282" s="176" t="s">
        <v>372</v>
      </c>
      <c r="H282" s="175" t="s">
        <v>1</v>
      </c>
      <c r="L282" s="174"/>
      <c r="M282" s="177"/>
      <c r="N282" s="178"/>
      <c r="O282" s="178"/>
      <c r="P282" s="178"/>
      <c r="Q282" s="178"/>
      <c r="R282" s="178"/>
      <c r="S282" s="178"/>
      <c r="T282" s="179"/>
      <c r="AT282" s="175" t="s">
        <v>160</v>
      </c>
      <c r="AU282" s="175" t="s">
        <v>80</v>
      </c>
      <c r="AV282" s="15" t="s">
        <v>78</v>
      </c>
      <c r="AW282" s="15" t="s">
        <v>27</v>
      </c>
      <c r="AX282" s="15" t="s">
        <v>71</v>
      </c>
      <c r="AY282" s="175" t="s">
        <v>152</v>
      </c>
    </row>
    <row r="283" spans="1:65" s="13" customFormat="1">
      <c r="B283" s="159"/>
      <c r="D283" s="160" t="s">
        <v>160</v>
      </c>
      <c r="E283" s="161" t="s">
        <v>1</v>
      </c>
      <c r="F283" s="162" t="s">
        <v>373</v>
      </c>
      <c r="H283" s="163">
        <v>29.29</v>
      </c>
      <c r="L283" s="159"/>
      <c r="M283" s="164"/>
      <c r="N283" s="165"/>
      <c r="O283" s="165"/>
      <c r="P283" s="165"/>
      <c r="Q283" s="165"/>
      <c r="R283" s="165"/>
      <c r="S283" s="165"/>
      <c r="T283" s="166"/>
      <c r="AT283" s="161" t="s">
        <v>160</v>
      </c>
      <c r="AU283" s="161" t="s">
        <v>80</v>
      </c>
      <c r="AV283" s="13" t="s">
        <v>80</v>
      </c>
      <c r="AW283" s="13" t="s">
        <v>27</v>
      </c>
      <c r="AX283" s="13" t="s">
        <v>71</v>
      </c>
      <c r="AY283" s="161" t="s">
        <v>152</v>
      </c>
    </row>
    <row r="284" spans="1:65" s="13" customFormat="1">
      <c r="B284" s="159"/>
      <c r="D284" s="160" t="s">
        <v>160</v>
      </c>
      <c r="E284" s="161" t="s">
        <v>1</v>
      </c>
      <c r="F284" s="162" t="s">
        <v>374</v>
      </c>
      <c r="H284" s="163">
        <v>1.68</v>
      </c>
      <c r="L284" s="159"/>
      <c r="M284" s="164"/>
      <c r="N284" s="165"/>
      <c r="O284" s="165"/>
      <c r="P284" s="165"/>
      <c r="Q284" s="165"/>
      <c r="R284" s="165"/>
      <c r="S284" s="165"/>
      <c r="T284" s="166"/>
      <c r="AT284" s="161" t="s">
        <v>160</v>
      </c>
      <c r="AU284" s="161" t="s">
        <v>80</v>
      </c>
      <c r="AV284" s="13" t="s">
        <v>80</v>
      </c>
      <c r="AW284" s="13" t="s">
        <v>27</v>
      </c>
      <c r="AX284" s="13" t="s">
        <v>71</v>
      </c>
      <c r="AY284" s="161" t="s">
        <v>152</v>
      </c>
    </row>
    <row r="285" spans="1:65" s="15" customFormat="1">
      <c r="B285" s="174"/>
      <c r="D285" s="160" t="s">
        <v>160</v>
      </c>
      <c r="E285" s="175" t="s">
        <v>1</v>
      </c>
      <c r="F285" s="176" t="s">
        <v>375</v>
      </c>
      <c r="H285" s="175" t="s">
        <v>1</v>
      </c>
      <c r="L285" s="174"/>
      <c r="M285" s="177"/>
      <c r="N285" s="178"/>
      <c r="O285" s="178"/>
      <c r="P285" s="178"/>
      <c r="Q285" s="178"/>
      <c r="R285" s="178"/>
      <c r="S285" s="178"/>
      <c r="T285" s="179"/>
      <c r="AT285" s="175" t="s">
        <v>160</v>
      </c>
      <c r="AU285" s="175" t="s">
        <v>80</v>
      </c>
      <c r="AV285" s="15" t="s">
        <v>78</v>
      </c>
      <c r="AW285" s="15" t="s">
        <v>27</v>
      </c>
      <c r="AX285" s="15" t="s">
        <v>71</v>
      </c>
      <c r="AY285" s="175" t="s">
        <v>152</v>
      </c>
    </row>
    <row r="286" spans="1:65" s="13" customFormat="1">
      <c r="B286" s="159"/>
      <c r="D286" s="160" t="s">
        <v>160</v>
      </c>
      <c r="E286" s="161" t="s">
        <v>1</v>
      </c>
      <c r="F286" s="162" t="s">
        <v>376</v>
      </c>
      <c r="H286" s="163">
        <v>13.34</v>
      </c>
      <c r="L286" s="159"/>
      <c r="M286" s="164"/>
      <c r="N286" s="165"/>
      <c r="O286" s="165"/>
      <c r="P286" s="165"/>
      <c r="Q286" s="165"/>
      <c r="R286" s="165"/>
      <c r="S286" s="165"/>
      <c r="T286" s="166"/>
      <c r="AT286" s="161" t="s">
        <v>160</v>
      </c>
      <c r="AU286" s="161" t="s">
        <v>80</v>
      </c>
      <c r="AV286" s="13" t="s">
        <v>80</v>
      </c>
      <c r="AW286" s="13" t="s">
        <v>27</v>
      </c>
      <c r="AX286" s="13" t="s">
        <v>71</v>
      </c>
      <c r="AY286" s="161" t="s">
        <v>152</v>
      </c>
    </row>
    <row r="287" spans="1:65" s="14" customFormat="1">
      <c r="B287" s="167"/>
      <c r="D287" s="160" t="s">
        <v>160</v>
      </c>
      <c r="E287" s="168" t="s">
        <v>1</v>
      </c>
      <c r="F287" s="169" t="s">
        <v>162</v>
      </c>
      <c r="H287" s="170">
        <v>44.31</v>
      </c>
      <c r="L287" s="167"/>
      <c r="M287" s="171"/>
      <c r="N287" s="172"/>
      <c r="O287" s="172"/>
      <c r="P287" s="172"/>
      <c r="Q287" s="172"/>
      <c r="R287" s="172"/>
      <c r="S287" s="172"/>
      <c r="T287" s="173"/>
      <c r="AT287" s="168" t="s">
        <v>160</v>
      </c>
      <c r="AU287" s="168" t="s">
        <v>80</v>
      </c>
      <c r="AV287" s="14" t="s">
        <v>158</v>
      </c>
      <c r="AW287" s="14" t="s">
        <v>27</v>
      </c>
      <c r="AX287" s="14" t="s">
        <v>78</v>
      </c>
      <c r="AY287" s="168" t="s">
        <v>152</v>
      </c>
    </row>
    <row r="288" spans="1:65" s="2" customFormat="1" ht="21.75" customHeight="1">
      <c r="A288" s="30"/>
      <c r="B288" s="146"/>
      <c r="C288" s="147" t="s">
        <v>377</v>
      </c>
      <c r="D288" s="147" t="s">
        <v>154</v>
      </c>
      <c r="E288" s="148" t="s">
        <v>378</v>
      </c>
      <c r="F288" s="149" t="s">
        <v>379</v>
      </c>
      <c r="G288" s="150" t="s">
        <v>165</v>
      </c>
      <c r="H288" s="151">
        <v>128.69999999999999</v>
      </c>
      <c r="I288" s="152">
        <v>137.36000000000001</v>
      </c>
      <c r="J288" s="152">
        <f>ROUND(I288*H288,2)</f>
        <v>17678.23</v>
      </c>
      <c r="K288" s="149" t="s">
        <v>173</v>
      </c>
      <c r="L288" s="31"/>
      <c r="M288" s="153" t="s">
        <v>1</v>
      </c>
      <c r="N288" s="154" t="s">
        <v>36</v>
      </c>
      <c r="O288" s="155">
        <v>0.44</v>
      </c>
      <c r="P288" s="155">
        <f>O288*H288</f>
        <v>56.627999999999993</v>
      </c>
      <c r="Q288" s="155">
        <v>0</v>
      </c>
      <c r="R288" s="155">
        <f>Q288*H288</f>
        <v>0</v>
      </c>
      <c r="S288" s="155">
        <v>0.222</v>
      </c>
      <c r="T288" s="156">
        <f>S288*H288</f>
        <v>28.571399999999997</v>
      </c>
      <c r="U288" s="30"/>
      <c r="V288" s="30"/>
      <c r="W288" s="30"/>
      <c r="X288" s="30"/>
      <c r="Y288" s="30"/>
      <c r="Z288" s="30"/>
      <c r="AA288" s="30"/>
      <c r="AB288" s="30"/>
      <c r="AC288" s="30"/>
      <c r="AD288" s="30"/>
      <c r="AE288" s="30"/>
      <c r="AR288" s="157" t="s">
        <v>158</v>
      </c>
      <c r="AT288" s="157" t="s">
        <v>154</v>
      </c>
      <c r="AU288" s="157" t="s">
        <v>80</v>
      </c>
      <c r="AY288" s="18" t="s">
        <v>152</v>
      </c>
      <c r="BE288" s="158">
        <f>IF(N288="základní",J288,0)</f>
        <v>17678.23</v>
      </c>
      <c r="BF288" s="158">
        <f>IF(N288="snížená",J288,0)</f>
        <v>0</v>
      </c>
      <c r="BG288" s="158">
        <f>IF(N288="zákl. přenesená",J288,0)</f>
        <v>0</v>
      </c>
      <c r="BH288" s="158">
        <f>IF(N288="sníž. přenesená",J288,0)</f>
        <v>0</v>
      </c>
      <c r="BI288" s="158">
        <f>IF(N288="nulová",J288,0)</f>
        <v>0</v>
      </c>
      <c r="BJ288" s="18" t="s">
        <v>78</v>
      </c>
      <c r="BK288" s="158">
        <f>ROUND(I288*H288,2)</f>
        <v>17678.23</v>
      </c>
      <c r="BL288" s="18" t="s">
        <v>158</v>
      </c>
      <c r="BM288" s="157" t="s">
        <v>380</v>
      </c>
    </row>
    <row r="289" spans="1:65" s="2" customFormat="1" ht="87.75">
      <c r="A289" s="30"/>
      <c r="B289" s="31"/>
      <c r="C289" s="30"/>
      <c r="D289" s="160" t="s">
        <v>381</v>
      </c>
      <c r="E289" s="30"/>
      <c r="F289" s="180" t="s">
        <v>382</v>
      </c>
      <c r="G289" s="30"/>
      <c r="H289" s="30"/>
      <c r="I289" s="30"/>
      <c r="J289" s="30"/>
      <c r="K289" s="30"/>
      <c r="L289" s="31"/>
      <c r="M289" s="181"/>
      <c r="N289" s="182"/>
      <c r="O289" s="56"/>
      <c r="P289" s="56"/>
      <c r="Q289" s="56"/>
      <c r="R289" s="56"/>
      <c r="S289" s="56"/>
      <c r="T289" s="57"/>
      <c r="U289" s="30"/>
      <c r="V289" s="30"/>
      <c r="W289" s="30"/>
      <c r="X289" s="30"/>
      <c r="Y289" s="30"/>
      <c r="Z289" s="30"/>
      <c r="AA289" s="30"/>
      <c r="AB289" s="30"/>
      <c r="AC289" s="30"/>
      <c r="AD289" s="30"/>
      <c r="AE289" s="30"/>
      <c r="AT289" s="18" t="s">
        <v>381</v>
      </c>
      <c r="AU289" s="18" t="s">
        <v>80</v>
      </c>
    </row>
    <row r="290" spans="1:65" s="15" customFormat="1">
      <c r="B290" s="174"/>
      <c r="D290" s="160" t="s">
        <v>160</v>
      </c>
      <c r="E290" s="175" t="s">
        <v>1</v>
      </c>
      <c r="F290" s="176" t="s">
        <v>383</v>
      </c>
      <c r="H290" s="175" t="s">
        <v>1</v>
      </c>
      <c r="L290" s="174"/>
      <c r="M290" s="177"/>
      <c r="N290" s="178"/>
      <c r="O290" s="178"/>
      <c r="P290" s="178"/>
      <c r="Q290" s="178"/>
      <c r="R290" s="178"/>
      <c r="S290" s="178"/>
      <c r="T290" s="179"/>
      <c r="AT290" s="175" t="s">
        <v>160</v>
      </c>
      <c r="AU290" s="175" t="s">
        <v>80</v>
      </c>
      <c r="AV290" s="15" t="s">
        <v>78</v>
      </c>
      <c r="AW290" s="15" t="s">
        <v>27</v>
      </c>
      <c r="AX290" s="15" t="s">
        <v>71</v>
      </c>
      <c r="AY290" s="175" t="s">
        <v>152</v>
      </c>
    </row>
    <row r="291" spans="1:65" s="13" customFormat="1">
      <c r="B291" s="159"/>
      <c r="D291" s="160" t="s">
        <v>160</v>
      </c>
      <c r="E291" s="161" t="s">
        <v>1</v>
      </c>
      <c r="F291" s="162" t="s">
        <v>384</v>
      </c>
      <c r="H291" s="163">
        <v>186.3</v>
      </c>
      <c r="L291" s="159"/>
      <c r="M291" s="164"/>
      <c r="N291" s="165"/>
      <c r="O291" s="165"/>
      <c r="P291" s="165"/>
      <c r="Q291" s="165"/>
      <c r="R291" s="165"/>
      <c r="S291" s="165"/>
      <c r="T291" s="166"/>
      <c r="AT291" s="161" t="s">
        <v>160</v>
      </c>
      <c r="AU291" s="161" t="s">
        <v>80</v>
      </c>
      <c r="AV291" s="13" t="s">
        <v>80</v>
      </c>
      <c r="AW291" s="13" t="s">
        <v>27</v>
      </c>
      <c r="AX291" s="13" t="s">
        <v>71</v>
      </c>
      <c r="AY291" s="161" t="s">
        <v>152</v>
      </c>
    </row>
    <row r="292" spans="1:65" s="13" customFormat="1">
      <c r="B292" s="159"/>
      <c r="D292" s="160" t="s">
        <v>160</v>
      </c>
      <c r="E292" s="161" t="s">
        <v>1</v>
      </c>
      <c r="F292" s="162" t="s">
        <v>385</v>
      </c>
      <c r="H292" s="163">
        <v>128.69999999999999</v>
      </c>
      <c r="L292" s="159"/>
      <c r="M292" s="164"/>
      <c r="N292" s="165"/>
      <c r="O292" s="165"/>
      <c r="P292" s="165"/>
      <c r="Q292" s="165"/>
      <c r="R292" s="165"/>
      <c r="S292" s="165"/>
      <c r="T292" s="166"/>
      <c r="AT292" s="161" t="s">
        <v>160</v>
      </c>
      <c r="AU292" s="161" t="s">
        <v>80</v>
      </c>
      <c r="AV292" s="13" t="s">
        <v>80</v>
      </c>
      <c r="AW292" s="13" t="s">
        <v>27</v>
      </c>
      <c r="AX292" s="13" t="s">
        <v>78</v>
      </c>
      <c r="AY292" s="161" t="s">
        <v>152</v>
      </c>
    </row>
    <row r="293" spans="1:65" s="2" customFormat="1" ht="21.75" customHeight="1">
      <c r="A293" s="30"/>
      <c r="B293" s="146"/>
      <c r="C293" s="147" t="s">
        <v>386</v>
      </c>
      <c r="D293" s="147" t="s">
        <v>154</v>
      </c>
      <c r="E293" s="148" t="s">
        <v>387</v>
      </c>
      <c r="F293" s="149" t="s">
        <v>388</v>
      </c>
      <c r="G293" s="150" t="s">
        <v>165</v>
      </c>
      <c r="H293" s="151">
        <v>33.5</v>
      </c>
      <c r="I293" s="152">
        <v>973.28</v>
      </c>
      <c r="J293" s="152">
        <f>ROUND(I293*H293,2)</f>
        <v>32604.880000000001</v>
      </c>
      <c r="K293" s="149" t="s">
        <v>173</v>
      </c>
      <c r="L293" s="31"/>
      <c r="M293" s="153" t="s">
        <v>1</v>
      </c>
      <c r="N293" s="154" t="s">
        <v>36</v>
      </c>
      <c r="O293" s="155">
        <v>2.7919999999999998</v>
      </c>
      <c r="P293" s="155">
        <f>O293*H293</f>
        <v>93.531999999999996</v>
      </c>
      <c r="Q293" s="155">
        <v>0</v>
      </c>
      <c r="R293" s="155">
        <f>Q293*H293</f>
        <v>0</v>
      </c>
      <c r="S293" s="155">
        <v>0.78</v>
      </c>
      <c r="T293" s="156">
        <f>S293*H293</f>
        <v>26.130000000000003</v>
      </c>
      <c r="U293" s="30"/>
      <c r="V293" s="30"/>
      <c r="W293" s="30"/>
      <c r="X293" s="30"/>
      <c r="Y293" s="30"/>
      <c r="Z293" s="30"/>
      <c r="AA293" s="30"/>
      <c r="AB293" s="30"/>
      <c r="AC293" s="30"/>
      <c r="AD293" s="30"/>
      <c r="AE293" s="30"/>
      <c r="AR293" s="157" t="s">
        <v>158</v>
      </c>
      <c r="AT293" s="157" t="s">
        <v>154</v>
      </c>
      <c r="AU293" s="157" t="s">
        <v>80</v>
      </c>
      <c r="AY293" s="18" t="s">
        <v>152</v>
      </c>
      <c r="BE293" s="158">
        <f>IF(N293="základní",J293,0)</f>
        <v>32604.880000000001</v>
      </c>
      <c r="BF293" s="158">
        <f>IF(N293="snížená",J293,0)</f>
        <v>0</v>
      </c>
      <c r="BG293" s="158">
        <f>IF(N293="zákl. přenesená",J293,0)</f>
        <v>0</v>
      </c>
      <c r="BH293" s="158">
        <f>IF(N293="sníž. přenesená",J293,0)</f>
        <v>0</v>
      </c>
      <c r="BI293" s="158">
        <f>IF(N293="nulová",J293,0)</f>
        <v>0</v>
      </c>
      <c r="BJ293" s="18" t="s">
        <v>78</v>
      </c>
      <c r="BK293" s="158">
        <f>ROUND(I293*H293,2)</f>
        <v>32604.880000000001</v>
      </c>
      <c r="BL293" s="18" t="s">
        <v>158</v>
      </c>
      <c r="BM293" s="157" t="s">
        <v>389</v>
      </c>
    </row>
    <row r="294" spans="1:65" s="15" customFormat="1">
      <c r="B294" s="174"/>
      <c r="D294" s="160" t="s">
        <v>160</v>
      </c>
      <c r="E294" s="175" t="s">
        <v>1</v>
      </c>
      <c r="F294" s="176" t="s">
        <v>390</v>
      </c>
      <c r="H294" s="175" t="s">
        <v>1</v>
      </c>
      <c r="L294" s="174"/>
      <c r="M294" s="177"/>
      <c r="N294" s="178"/>
      <c r="O294" s="178"/>
      <c r="P294" s="178"/>
      <c r="Q294" s="178"/>
      <c r="R294" s="178"/>
      <c r="S294" s="178"/>
      <c r="T294" s="179"/>
      <c r="AT294" s="175" t="s">
        <v>160</v>
      </c>
      <c r="AU294" s="175" t="s">
        <v>80</v>
      </c>
      <c r="AV294" s="15" t="s">
        <v>78</v>
      </c>
      <c r="AW294" s="15" t="s">
        <v>27</v>
      </c>
      <c r="AX294" s="15" t="s">
        <v>71</v>
      </c>
      <c r="AY294" s="175" t="s">
        <v>152</v>
      </c>
    </row>
    <row r="295" spans="1:65" s="15" customFormat="1" ht="22.5">
      <c r="B295" s="174"/>
      <c r="D295" s="160" t="s">
        <v>160</v>
      </c>
      <c r="E295" s="175" t="s">
        <v>1</v>
      </c>
      <c r="F295" s="176" t="s">
        <v>391</v>
      </c>
      <c r="H295" s="175" t="s">
        <v>1</v>
      </c>
      <c r="L295" s="174"/>
      <c r="M295" s="177"/>
      <c r="N295" s="178"/>
      <c r="O295" s="178"/>
      <c r="P295" s="178"/>
      <c r="Q295" s="178"/>
      <c r="R295" s="178"/>
      <c r="S295" s="178"/>
      <c r="T295" s="179"/>
      <c r="AT295" s="175" t="s">
        <v>160</v>
      </c>
      <c r="AU295" s="175" t="s">
        <v>80</v>
      </c>
      <c r="AV295" s="15" t="s">
        <v>78</v>
      </c>
      <c r="AW295" s="15" t="s">
        <v>27</v>
      </c>
      <c r="AX295" s="15" t="s">
        <v>71</v>
      </c>
      <c r="AY295" s="175" t="s">
        <v>152</v>
      </c>
    </row>
    <row r="296" spans="1:65" s="15" customFormat="1">
      <c r="B296" s="174"/>
      <c r="D296" s="160" t="s">
        <v>160</v>
      </c>
      <c r="E296" s="175" t="s">
        <v>1</v>
      </c>
      <c r="F296" s="176" t="s">
        <v>392</v>
      </c>
      <c r="H296" s="175" t="s">
        <v>1</v>
      </c>
      <c r="L296" s="174"/>
      <c r="M296" s="177"/>
      <c r="N296" s="178"/>
      <c r="O296" s="178"/>
      <c r="P296" s="178"/>
      <c r="Q296" s="178"/>
      <c r="R296" s="178"/>
      <c r="S296" s="178"/>
      <c r="T296" s="179"/>
      <c r="AT296" s="175" t="s">
        <v>160</v>
      </c>
      <c r="AU296" s="175" t="s">
        <v>80</v>
      </c>
      <c r="AV296" s="15" t="s">
        <v>78</v>
      </c>
      <c r="AW296" s="15" t="s">
        <v>27</v>
      </c>
      <c r="AX296" s="15" t="s">
        <v>71</v>
      </c>
      <c r="AY296" s="175" t="s">
        <v>152</v>
      </c>
    </row>
    <row r="297" spans="1:65" s="13" customFormat="1" ht="22.5">
      <c r="B297" s="159"/>
      <c r="D297" s="160" t="s">
        <v>160</v>
      </c>
      <c r="E297" s="161" t="s">
        <v>1</v>
      </c>
      <c r="F297" s="162" t="s">
        <v>393</v>
      </c>
      <c r="H297" s="163">
        <v>12.84</v>
      </c>
      <c r="L297" s="159"/>
      <c r="M297" s="164"/>
      <c r="N297" s="165"/>
      <c r="O297" s="165"/>
      <c r="P297" s="165"/>
      <c r="Q297" s="165"/>
      <c r="R297" s="165"/>
      <c r="S297" s="165"/>
      <c r="T297" s="166"/>
      <c r="AT297" s="161" t="s">
        <v>160</v>
      </c>
      <c r="AU297" s="161" t="s">
        <v>80</v>
      </c>
      <c r="AV297" s="13" t="s">
        <v>80</v>
      </c>
      <c r="AW297" s="13" t="s">
        <v>27</v>
      </c>
      <c r="AX297" s="13" t="s">
        <v>71</v>
      </c>
      <c r="AY297" s="161" t="s">
        <v>152</v>
      </c>
    </row>
    <row r="298" spans="1:65" s="13" customFormat="1">
      <c r="B298" s="159"/>
      <c r="D298" s="160" t="s">
        <v>160</v>
      </c>
      <c r="E298" s="161" t="s">
        <v>1</v>
      </c>
      <c r="F298" s="162" t="s">
        <v>394</v>
      </c>
      <c r="H298" s="163">
        <v>8.56</v>
      </c>
      <c r="L298" s="159"/>
      <c r="M298" s="164"/>
      <c r="N298" s="165"/>
      <c r="O298" s="165"/>
      <c r="P298" s="165"/>
      <c r="Q298" s="165"/>
      <c r="R298" s="165"/>
      <c r="S298" s="165"/>
      <c r="T298" s="166"/>
      <c r="AT298" s="161" t="s">
        <v>160</v>
      </c>
      <c r="AU298" s="161" t="s">
        <v>80</v>
      </c>
      <c r="AV298" s="13" t="s">
        <v>80</v>
      </c>
      <c r="AW298" s="13" t="s">
        <v>27</v>
      </c>
      <c r="AX298" s="13" t="s">
        <v>71</v>
      </c>
      <c r="AY298" s="161" t="s">
        <v>152</v>
      </c>
    </row>
    <row r="299" spans="1:65" s="13" customFormat="1">
      <c r="B299" s="159"/>
      <c r="D299" s="160" t="s">
        <v>160</v>
      </c>
      <c r="E299" s="161" t="s">
        <v>1</v>
      </c>
      <c r="F299" s="162" t="s">
        <v>395</v>
      </c>
      <c r="H299" s="163">
        <v>1.44</v>
      </c>
      <c r="L299" s="159"/>
      <c r="M299" s="164"/>
      <c r="N299" s="165"/>
      <c r="O299" s="165"/>
      <c r="P299" s="165"/>
      <c r="Q299" s="165"/>
      <c r="R299" s="165"/>
      <c r="S299" s="165"/>
      <c r="T299" s="166"/>
      <c r="AT299" s="161" t="s">
        <v>160</v>
      </c>
      <c r="AU299" s="161" t="s">
        <v>80</v>
      </c>
      <c r="AV299" s="13" t="s">
        <v>80</v>
      </c>
      <c r="AW299" s="13" t="s">
        <v>27</v>
      </c>
      <c r="AX299" s="13" t="s">
        <v>71</v>
      </c>
      <c r="AY299" s="161" t="s">
        <v>152</v>
      </c>
    </row>
    <row r="300" spans="1:65" s="13" customFormat="1">
      <c r="B300" s="159"/>
      <c r="D300" s="160" t="s">
        <v>160</v>
      </c>
      <c r="E300" s="161" t="s">
        <v>1</v>
      </c>
      <c r="F300" s="162" t="s">
        <v>396</v>
      </c>
      <c r="H300" s="163">
        <v>2.5</v>
      </c>
      <c r="L300" s="159"/>
      <c r="M300" s="164"/>
      <c r="N300" s="165"/>
      <c r="O300" s="165"/>
      <c r="P300" s="165"/>
      <c r="Q300" s="165"/>
      <c r="R300" s="165"/>
      <c r="S300" s="165"/>
      <c r="T300" s="166"/>
      <c r="AT300" s="161" t="s">
        <v>160</v>
      </c>
      <c r="AU300" s="161" t="s">
        <v>80</v>
      </c>
      <c r="AV300" s="13" t="s">
        <v>80</v>
      </c>
      <c r="AW300" s="13" t="s">
        <v>27</v>
      </c>
      <c r="AX300" s="13" t="s">
        <v>71</v>
      </c>
      <c r="AY300" s="161" t="s">
        <v>152</v>
      </c>
    </row>
    <row r="301" spans="1:65" s="13" customFormat="1">
      <c r="B301" s="159"/>
      <c r="D301" s="160" t="s">
        <v>160</v>
      </c>
      <c r="E301" s="161" t="s">
        <v>1</v>
      </c>
      <c r="F301" s="162" t="s">
        <v>397</v>
      </c>
      <c r="H301" s="163">
        <v>4.8959999999999999</v>
      </c>
      <c r="L301" s="159"/>
      <c r="M301" s="164"/>
      <c r="N301" s="165"/>
      <c r="O301" s="165"/>
      <c r="P301" s="165"/>
      <c r="Q301" s="165"/>
      <c r="R301" s="165"/>
      <c r="S301" s="165"/>
      <c r="T301" s="166"/>
      <c r="AT301" s="161" t="s">
        <v>160</v>
      </c>
      <c r="AU301" s="161" t="s">
        <v>80</v>
      </c>
      <c r="AV301" s="13" t="s">
        <v>80</v>
      </c>
      <c r="AW301" s="13" t="s">
        <v>27</v>
      </c>
      <c r="AX301" s="13" t="s">
        <v>71</v>
      </c>
      <c r="AY301" s="161" t="s">
        <v>152</v>
      </c>
    </row>
    <row r="302" spans="1:65" s="13" customFormat="1">
      <c r="B302" s="159"/>
      <c r="D302" s="160" t="s">
        <v>160</v>
      </c>
      <c r="E302" s="161" t="s">
        <v>1</v>
      </c>
      <c r="F302" s="162" t="s">
        <v>398</v>
      </c>
      <c r="H302" s="163">
        <v>3.2639999999999998</v>
      </c>
      <c r="L302" s="159"/>
      <c r="M302" s="164"/>
      <c r="N302" s="165"/>
      <c r="O302" s="165"/>
      <c r="P302" s="165"/>
      <c r="Q302" s="165"/>
      <c r="R302" s="165"/>
      <c r="S302" s="165"/>
      <c r="T302" s="166"/>
      <c r="AT302" s="161" t="s">
        <v>160</v>
      </c>
      <c r="AU302" s="161" t="s">
        <v>80</v>
      </c>
      <c r="AV302" s="13" t="s">
        <v>80</v>
      </c>
      <c r="AW302" s="13" t="s">
        <v>27</v>
      </c>
      <c r="AX302" s="13" t="s">
        <v>71</v>
      </c>
      <c r="AY302" s="161" t="s">
        <v>152</v>
      </c>
    </row>
    <row r="303" spans="1:65" s="14" customFormat="1">
      <c r="B303" s="167"/>
      <c r="D303" s="160" t="s">
        <v>160</v>
      </c>
      <c r="E303" s="168" t="s">
        <v>1</v>
      </c>
      <c r="F303" s="169" t="s">
        <v>162</v>
      </c>
      <c r="H303" s="170">
        <v>33.5</v>
      </c>
      <c r="L303" s="167"/>
      <c r="M303" s="171"/>
      <c r="N303" s="172"/>
      <c r="O303" s="172"/>
      <c r="P303" s="172"/>
      <c r="Q303" s="172"/>
      <c r="R303" s="172"/>
      <c r="S303" s="172"/>
      <c r="T303" s="173"/>
      <c r="AT303" s="168" t="s">
        <v>160</v>
      </c>
      <c r="AU303" s="168" t="s">
        <v>80</v>
      </c>
      <c r="AV303" s="14" t="s">
        <v>158</v>
      </c>
      <c r="AW303" s="14" t="s">
        <v>27</v>
      </c>
      <c r="AX303" s="14" t="s">
        <v>78</v>
      </c>
      <c r="AY303" s="168" t="s">
        <v>152</v>
      </c>
    </row>
    <row r="304" spans="1:65" s="2" customFormat="1" ht="33" customHeight="1">
      <c r="A304" s="30"/>
      <c r="B304" s="146"/>
      <c r="C304" s="147" t="s">
        <v>399</v>
      </c>
      <c r="D304" s="147" t="s">
        <v>154</v>
      </c>
      <c r="E304" s="148" t="s">
        <v>400</v>
      </c>
      <c r="F304" s="149" t="s">
        <v>401</v>
      </c>
      <c r="G304" s="150" t="s">
        <v>300</v>
      </c>
      <c r="H304" s="151">
        <v>1</v>
      </c>
      <c r="I304" s="152">
        <v>1724.8</v>
      </c>
      <c r="J304" s="152">
        <f>ROUND(I304*H304,2)</f>
        <v>1724.8</v>
      </c>
      <c r="K304" s="149" t="s">
        <v>1</v>
      </c>
      <c r="L304" s="31"/>
      <c r="M304" s="153" t="s">
        <v>1</v>
      </c>
      <c r="N304" s="154" t="s">
        <v>36</v>
      </c>
      <c r="O304" s="155">
        <v>2.7919999999999998</v>
      </c>
      <c r="P304" s="155">
        <f>O304*H304</f>
        <v>2.7919999999999998</v>
      </c>
      <c r="Q304" s="155">
        <v>0</v>
      </c>
      <c r="R304" s="155">
        <f>Q304*H304</f>
        <v>0</v>
      </c>
      <c r="S304" s="155">
        <v>0.36</v>
      </c>
      <c r="T304" s="156">
        <f>S304*H304</f>
        <v>0.36</v>
      </c>
      <c r="U304" s="30"/>
      <c r="V304" s="30"/>
      <c r="W304" s="30"/>
      <c r="X304" s="30"/>
      <c r="Y304" s="30"/>
      <c r="Z304" s="30"/>
      <c r="AA304" s="30"/>
      <c r="AB304" s="30"/>
      <c r="AC304" s="30"/>
      <c r="AD304" s="30"/>
      <c r="AE304" s="30"/>
      <c r="AR304" s="157" t="s">
        <v>158</v>
      </c>
      <c r="AT304" s="157" t="s">
        <v>154</v>
      </c>
      <c r="AU304" s="157" t="s">
        <v>80</v>
      </c>
      <c r="AY304" s="18" t="s">
        <v>152</v>
      </c>
      <c r="BE304" s="158">
        <f>IF(N304="základní",J304,0)</f>
        <v>1724.8</v>
      </c>
      <c r="BF304" s="158">
        <f>IF(N304="snížená",J304,0)</f>
        <v>0</v>
      </c>
      <c r="BG304" s="158">
        <f>IF(N304="zákl. přenesená",J304,0)</f>
        <v>0</v>
      </c>
      <c r="BH304" s="158">
        <f>IF(N304="sníž. přenesená",J304,0)</f>
        <v>0</v>
      </c>
      <c r="BI304" s="158">
        <f>IF(N304="nulová",J304,0)</f>
        <v>0</v>
      </c>
      <c r="BJ304" s="18" t="s">
        <v>78</v>
      </c>
      <c r="BK304" s="158">
        <f>ROUND(I304*H304,2)</f>
        <v>1724.8</v>
      </c>
      <c r="BL304" s="18" t="s">
        <v>158</v>
      </c>
      <c r="BM304" s="157" t="s">
        <v>402</v>
      </c>
    </row>
    <row r="305" spans="1:65" s="13" customFormat="1">
      <c r="B305" s="159"/>
      <c r="D305" s="160" t="s">
        <v>160</v>
      </c>
      <c r="E305" s="161" t="s">
        <v>1</v>
      </c>
      <c r="F305" s="162" t="s">
        <v>78</v>
      </c>
      <c r="H305" s="163">
        <v>1</v>
      </c>
      <c r="L305" s="159"/>
      <c r="M305" s="164"/>
      <c r="N305" s="165"/>
      <c r="O305" s="165"/>
      <c r="P305" s="165"/>
      <c r="Q305" s="165"/>
      <c r="R305" s="165"/>
      <c r="S305" s="165"/>
      <c r="T305" s="166"/>
      <c r="AT305" s="161" t="s">
        <v>160</v>
      </c>
      <c r="AU305" s="161" t="s">
        <v>80</v>
      </c>
      <c r="AV305" s="13" t="s">
        <v>80</v>
      </c>
      <c r="AW305" s="13" t="s">
        <v>27</v>
      </c>
      <c r="AX305" s="13" t="s">
        <v>71</v>
      </c>
      <c r="AY305" s="161" t="s">
        <v>152</v>
      </c>
    </row>
    <row r="306" spans="1:65" s="14" customFormat="1">
      <c r="B306" s="167"/>
      <c r="D306" s="160" t="s">
        <v>160</v>
      </c>
      <c r="E306" s="168" t="s">
        <v>1</v>
      </c>
      <c r="F306" s="169" t="s">
        <v>162</v>
      </c>
      <c r="H306" s="170">
        <v>1</v>
      </c>
      <c r="L306" s="167"/>
      <c r="M306" s="171"/>
      <c r="N306" s="172"/>
      <c r="O306" s="172"/>
      <c r="P306" s="172"/>
      <c r="Q306" s="172"/>
      <c r="R306" s="172"/>
      <c r="S306" s="172"/>
      <c r="T306" s="173"/>
      <c r="AT306" s="168" t="s">
        <v>160</v>
      </c>
      <c r="AU306" s="168" t="s">
        <v>80</v>
      </c>
      <c r="AV306" s="14" t="s">
        <v>158</v>
      </c>
      <c r="AW306" s="14" t="s">
        <v>27</v>
      </c>
      <c r="AX306" s="14" t="s">
        <v>78</v>
      </c>
      <c r="AY306" s="168" t="s">
        <v>152</v>
      </c>
    </row>
    <row r="307" spans="1:65" s="2" customFormat="1" ht="33" customHeight="1">
      <c r="A307" s="30"/>
      <c r="B307" s="146"/>
      <c r="C307" s="147" t="s">
        <v>403</v>
      </c>
      <c r="D307" s="147" t="s">
        <v>154</v>
      </c>
      <c r="E307" s="148" t="s">
        <v>404</v>
      </c>
      <c r="F307" s="149" t="s">
        <v>405</v>
      </c>
      <c r="G307" s="150" t="s">
        <v>165</v>
      </c>
      <c r="H307" s="151">
        <v>247.5</v>
      </c>
      <c r="I307" s="152">
        <v>122.58</v>
      </c>
      <c r="J307" s="152">
        <f>ROUND(I307*H307,2)</f>
        <v>30338.55</v>
      </c>
      <c r="K307" s="149" t="s">
        <v>1</v>
      </c>
      <c r="L307" s="31"/>
      <c r="M307" s="153" t="s">
        <v>1</v>
      </c>
      <c r="N307" s="154" t="s">
        <v>36</v>
      </c>
      <c r="O307" s="155">
        <v>0.44</v>
      </c>
      <c r="P307" s="155">
        <f>O307*H307</f>
        <v>108.9</v>
      </c>
      <c r="Q307" s="155">
        <v>0</v>
      </c>
      <c r="R307" s="155">
        <f>Q307*H307</f>
        <v>0</v>
      </c>
      <c r="S307" s="155">
        <v>2.2200000000000001E-2</v>
      </c>
      <c r="T307" s="156">
        <f>S307*H307</f>
        <v>5.4945000000000004</v>
      </c>
      <c r="U307" s="30"/>
      <c r="V307" s="30"/>
      <c r="W307" s="30"/>
      <c r="X307" s="30"/>
      <c r="Y307" s="30"/>
      <c r="Z307" s="30"/>
      <c r="AA307" s="30"/>
      <c r="AB307" s="30"/>
      <c r="AC307" s="30"/>
      <c r="AD307" s="30"/>
      <c r="AE307" s="30"/>
      <c r="AR307" s="157" t="s">
        <v>158</v>
      </c>
      <c r="AT307" s="157" t="s">
        <v>154</v>
      </c>
      <c r="AU307" s="157" t="s">
        <v>80</v>
      </c>
      <c r="AY307" s="18" t="s">
        <v>152</v>
      </c>
      <c r="BE307" s="158">
        <f>IF(N307="základní",J307,0)</f>
        <v>30338.55</v>
      </c>
      <c r="BF307" s="158">
        <f>IF(N307="snížená",J307,0)</f>
        <v>0</v>
      </c>
      <c r="BG307" s="158">
        <f>IF(N307="zákl. přenesená",J307,0)</f>
        <v>0</v>
      </c>
      <c r="BH307" s="158">
        <f>IF(N307="sníž. přenesená",J307,0)</f>
        <v>0</v>
      </c>
      <c r="BI307" s="158">
        <f>IF(N307="nulová",J307,0)</f>
        <v>0</v>
      </c>
      <c r="BJ307" s="18" t="s">
        <v>78</v>
      </c>
      <c r="BK307" s="158">
        <f>ROUND(I307*H307,2)</f>
        <v>30338.55</v>
      </c>
      <c r="BL307" s="18" t="s">
        <v>158</v>
      </c>
      <c r="BM307" s="157" t="s">
        <v>406</v>
      </c>
    </row>
    <row r="308" spans="1:65" s="13" customFormat="1">
      <c r="B308" s="159"/>
      <c r="D308" s="160" t="s">
        <v>160</v>
      </c>
      <c r="E308" s="161" t="s">
        <v>1</v>
      </c>
      <c r="F308" s="162" t="s">
        <v>407</v>
      </c>
      <c r="H308" s="163">
        <v>247.5</v>
      </c>
      <c r="L308" s="159"/>
      <c r="M308" s="164"/>
      <c r="N308" s="165"/>
      <c r="O308" s="165"/>
      <c r="P308" s="165"/>
      <c r="Q308" s="165"/>
      <c r="R308" s="165"/>
      <c r="S308" s="165"/>
      <c r="T308" s="166"/>
      <c r="AT308" s="161" t="s">
        <v>160</v>
      </c>
      <c r="AU308" s="161" t="s">
        <v>80</v>
      </c>
      <c r="AV308" s="13" t="s">
        <v>80</v>
      </c>
      <c r="AW308" s="13" t="s">
        <v>27</v>
      </c>
      <c r="AX308" s="13" t="s">
        <v>71</v>
      </c>
      <c r="AY308" s="161" t="s">
        <v>152</v>
      </c>
    </row>
    <row r="309" spans="1:65" s="14" customFormat="1">
      <c r="B309" s="167"/>
      <c r="D309" s="160" t="s">
        <v>160</v>
      </c>
      <c r="E309" s="168" t="s">
        <v>1</v>
      </c>
      <c r="F309" s="169" t="s">
        <v>162</v>
      </c>
      <c r="H309" s="170">
        <v>247.5</v>
      </c>
      <c r="L309" s="167"/>
      <c r="M309" s="171"/>
      <c r="N309" s="172"/>
      <c r="O309" s="172"/>
      <c r="P309" s="172"/>
      <c r="Q309" s="172"/>
      <c r="R309" s="172"/>
      <c r="S309" s="172"/>
      <c r="T309" s="173"/>
      <c r="AT309" s="168" t="s">
        <v>160</v>
      </c>
      <c r="AU309" s="168" t="s">
        <v>80</v>
      </c>
      <c r="AV309" s="14" t="s">
        <v>158</v>
      </c>
      <c r="AW309" s="14" t="s">
        <v>27</v>
      </c>
      <c r="AX309" s="14" t="s">
        <v>78</v>
      </c>
      <c r="AY309" s="168" t="s">
        <v>152</v>
      </c>
    </row>
    <row r="310" spans="1:65" s="2" customFormat="1" ht="44.25" customHeight="1">
      <c r="A310" s="30"/>
      <c r="B310" s="146"/>
      <c r="C310" s="147" t="s">
        <v>408</v>
      </c>
      <c r="D310" s="147" t="s">
        <v>154</v>
      </c>
      <c r="E310" s="148" t="s">
        <v>409</v>
      </c>
      <c r="F310" s="149" t="s">
        <v>410</v>
      </c>
      <c r="G310" s="150" t="s">
        <v>300</v>
      </c>
      <c r="H310" s="151">
        <v>1</v>
      </c>
      <c r="I310" s="152">
        <v>2960</v>
      </c>
      <c r="J310" s="152">
        <f>ROUND(I310*H310,2)</f>
        <v>2960</v>
      </c>
      <c r="K310" s="149" t="s">
        <v>1</v>
      </c>
      <c r="L310" s="31"/>
      <c r="M310" s="153" t="s">
        <v>1</v>
      </c>
      <c r="N310" s="154" t="s">
        <v>36</v>
      </c>
      <c r="O310" s="155">
        <v>0.44</v>
      </c>
      <c r="P310" s="155">
        <f>O310*H310</f>
        <v>0.44</v>
      </c>
      <c r="Q310" s="155">
        <v>0</v>
      </c>
      <c r="R310" s="155">
        <f>Q310*H310</f>
        <v>0</v>
      </c>
      <c r="S310" s="155">
        <v>0.222</v>
      </c>
      <c r="T310" s="156">
        <f>S310*H310</f>
        <v>0.222</v>
      </c>
      <c r="U310" s="30"/>
      <c r="V310" s="30"/>
      <c r="W310" s="30"/>
      <c r="X310" s="30"/>
      <c r="Y310" s="30"/>
      <c r="Z310" s="30"/>
      <c r="AA310" s="30"/>
      <c r="AB310" s="30"/>
      <c r="AC310" s="30"/>
      <c r="AD310" s="30"/>
      <c r="AE310" s="30"/>
      <c r="AR310" s="157" t="s">
        <v>158</v>
      </c>
      <c r="AT310" s="157" t="s">
        <v>154</v>
      </c>
      <c r="AU310" s="157" t="s">
        <v>80</v>
      </c>
      <c r="AY310" s="18" t="s">
        <v>152</v>
      </c>
      <c r="BE310" s="158">
        <f>IF(N310="základní",J310,0)</f>
        <v>2960</v>
      </c>
      <c r="BF310" s="158">
        <f>IF(N310="snížená",J310,0)</f>
        <v>0</v>
      </c>
      <c r="BG310" s="158">
        <f>IF(N310="zákl. přenesená",J310,0)</f>
        <v>0</v>
      </c>
      <c r="BH310" s="158">
        <f>IF(N310="sníž. přenesená",J310,0)</f>
        <v>0</v>
      </c>
      <c r="BI310" s="158">
        <f>IF(N310="nulová",J310,0)</f>
        <v>0</v>
      </c>
      <c r="BJ310" s="18" t="s">
        <v>78</v>
      </c>
      <c r="BK310" s="158">
        <f>ROUND(I310*H310,2)</f>
        <v>2960</v>
      </c>
      <c r="BL310" s="18" t="s">
        <v>158</v>
      </c>
      <c r="BM310" s="157" t="s">
        <v>411</v>
      </c>
    </row>
    <row r="311" spans="1:65" s="13" customFormat="1">
      <c r="B311" s="159"/>
      <c r="D311" s="160" t="s">
        <v>160</v>
      </c>
      <c r="E311" s="161" t="s">
        <v>1</v>
      </c>
      <c r="F311" s="162" t="s">
        <v>78</v>
      </c>
      <c r="H311" s="163">
        <v>1</v>
      </c>
      <c r="L311" s="159"/>
      <c r="M311" s="164"/>
      <c r="N311" s="165"/>
      <c r="O311" s="165"/>
      <c r="P311" s="165"/>
      <c r="Q311" s="165"/>
      <c r="R311" s="165"/>
      <c r="S311" s="165"/>
      <c r="T311" s="166"/>
      <c r="AT311" s="161" t="s">
        <v>160</v>
      </c>
      <c r="AU311" s="161" t="s">
        <v>80</v>
      </c>
      <c r="AV311" s="13" t="s">
        <v>80</v>
      </c>
      <c r="AW311" s="13" t="s">
        <v>27</v>
      </c>
      <c r="AX311" s="13" t="s">
        <v>71</v>
      </c>
      <c r="AY311" s="161" t="s">
        <v>152</v>
      </c>
    </row>
    <row r="312" spans="1:65" s="14" customFormat="1">
      <c r="B312" s="167"/>
      <c r="D312" s="160" t="s">
        <v>160</v>
      </c>
      <c r="E312" s="168" t="s">
        <v>1</v>
      </c>
      <c r="F312" s="169" t="s">
        <v>162</v>
      </c>
      <c r="H312" s="170">
        <v>1</v>
      </c>
      <c r="L312" s="167"/>
      <c r="M312" s="171"/>
      <c r="N312" s="172"/>
      <c r="O312" s="172"/>
      <c r="P312" s="172"/>
      <c r="Q312" s="172"/>
      <c r="R312" s="172"/>
      <c r="S312" s="172"/>
      <c r="T312" s="173"/>
      <c r="AT312" s="168" t="s">
        <v>160</v>
      </c>
      <c r="AU312" s="168" t="s">
        <v>80</v>
      </c>
      <c r="AV312" s="14" t="s">
        <v>158</v>
      </c>
      <c r="AW312" s="14" t="s">
        <v>27</v>
      </c>
      <c r="AX312" s="14" t="s">
        <v>78</v>
      </c>
      <c r="AY312" s="168" t="s">
        <v>152</v>
      </c>
    </row>
    <row r="313" spans="1:65" s="2" customFormat="1" ht="21.75" customHeight="1">
      <c r="A313" s="30"/>
      <c r="B313" s="146"/>
      <c r="C313" s="147" t="s">
        <v>412</v>
      </c>
      <c r="D313" s="147" t="s">
        <v>154</v>
      </c>
      <c r="E313" s="148" t="s">
        <v>413</v>
      </c>
      <c r="F313" s="149" t="s">
        <v>414</v>
      </c>
      <c r="G313" s="150" t="s">
        <v>300</v>
      </c>
      <c r="H313" s="151">
        <v>1</v>
      </c>
      <c r="I313" s="152">
        <v>2960</v>
      </c>
      <c r="J313" s="152">
        <f>ROUND(I313*H313,2)</f>
        <v>2960</v>
      </c>
      <c r="K313" s="149" t="s">
        <v>1</v>
      </c>
      <c r="L313" s="31"/>
      <c r="M313" s="153" t="s">
        <v>1</v>
      </c>
      <c r="N313" s="154" t="s">
        <v>36</v>
      </c>
      <c r="O313" s="155">
        <v>0.44</v>
      </c>
      <c r="P313" s="155">
        <f>O313*H313</f>
        <v>0.44</v>
      </c>
      <c r="Q313" s="155">
        <v>0</v>
      </c>
      <c r="R313" s="155">
        <f>Q313*H313</f>
        <v>0</v>
      </c>
      <c r="S313" s="155">
        <v>0.222</v>
      </c>
      <c r="T313" s="156">
        <f>S313*H313</f>
        <v>0.222</v>
      </c>
      <c r="U313" s="30"/>
      <c r="V313" s="30"/>
      <c r="W313" s="30"/>
      <c r="X313" s="30"/>
      <c r="Y313" s="30"/>
      <c r="Z313" s="30"/>
      <c r="AA313" s="30"/>
      <c r="AB313" s="30"/>
      <c r="AC313" s="30"/>
      <c r="AD313" s="30"/>
      <c r="AE313" s="30"/>
      <c r="AR313" s="157" t="s">
        <v>158</v>
      </c>
      <c r="AT313" s="157" t="s">
        <v>154</v>
      </c>
      <c r="AU313" s="157" t="s">
        <v>80</v>
      </c>
      <c r="AY313" s="18" t="s">
        <v>152</v>
      </c>
      <c r="BE313" s="158">
        <f>IF(N313="základní",J313,0)</f>
        <v>2960</v>
      </c>
      <c r="BF313" s="158">
        <f>IF(N313="snížená",J313,0)</f>
        <v>0</v>
      </c>
      <c r="BG313" s="158">
        <f>IF(N313="zákl. přenesená",J313,0)</f>
        <v>0</v>
      </c>
      <c r="BH313" s="158">
        <f>IF(N313="sníž. přenesená",J313,0)</f>
        <v>0</v>
      </c>
      <c r="BI313" s="158">
        <f>IF(N313="nulová",J313,0)</f>
        <v>0</v>
      </c>
      <c r="BJ313" s="18" t="s">
        <v>78</v>
      </c>
      <c r="BK313" s="158">
        <f>ROUND(I313*H313,2)</f>
        <v>2960</v>
      </c>
      <c r="BL313" s="18" t="s">
        <v>158</v>
      </c>
      <c r="BM313" s="157" t="s">
        <v>415</v>
      </c>
    </row>
    <row r="314" spans="1:65" s="13" customFormat="1">
      <c r="B314" s="159"/>
      <c r="D314" s="160" t="s">
        <v>160</v>
      </c>
      <c r="E314" s="161" t="s">
        <v>1</v>
      </c>
      <c r="F314" s="162" t="s">
        <v>78</v>
      </c>
      <c r="H314" s="163">
        <v>1</v>
      </c>
      <c r="L314" s="159"/>
      <c r="M314" s="164"/>
      <c r="N314" s="165"/>
      <c r="O314" s="165"/>
      <c r="P314" s="165"/>
      <c r="Q314" s="165"/>
      <c r="R314" s="165"/>
      <c r="S314" s="165"/>
      <c r="T314" s="166"/>
      <c r="AT314" s="161" t="s">
        <v>160</v>
      </c>
      <c r="AU314" s="161" t="s">
        <v>80</v>
      </c>
      <c r="AV314" s="13" t="s">
        <v>80</v>
      </c>
      <c r="AW314" s="13" t="s">
        <v>27</v>
      </c>
      <c r="AX314" s="13" t="s">
        <v>71</v>
      </c>
      <c r="AY314" s="161" t="s">
        <v>152</v>
      </c>
    </row>
    <row r="315" spans="1:65" s="14" customFormat="1">
      <c r="B315" s="167"/>
      <c r="D315" s="160" t="s">
        <v>160</v>
      </c>
      <c r="E315" s="168" t="s">
        <v>1</v>
      </c>
      <c r="F315" s="169" t="s">
        <v>162</v>
      </c>
      <c r="H315" s="170">
        <v>1</v>
      </c>
      <c r="L315" s="167"/>
      <c r="M315" s="171"/>
      <c r="N315" s="172"/>
      <c r="O315" s="172"/>
      <c r="P315" s="172"/>
      <c r="Q315" s="172"/>
      <c r="R315" s="172"/>
      <c r="S315" s="172"/>
      <c r="T315" s="173"/>
      <c r="AT315" s="168" t="s">
        <v>160</v>
      </c>
      <c r="AU315" s="168" t="s">
        <v>80</v>
      </c>
      <c r="AV315" s="14" t="s">
        <v>158</v>
      </c>
      <c r="AW315" s="14" t="s">
        <v>27</v>
      </c>
      <c r="AX315" s="14" t="s">
        <v>78</v>
      </c>
      <c r="AY315" s="168" t="s">
        <v>152</v>
      </c>
    </row>
    <row r="316" spans="1:65" s="2" customFormat="1" ht="21.75" customHeight="1">
      <c r="A316" s="30"/>
      <c r="B316" s="146"/>
      <c r="C316" s="147" t="s">
        <v>416</v>
      </c>
      <c r="D316" s="147" t="s">
        <v>154</v>
      </c>
      <c r="E316" s="148" t="s">
        <v>417</v>
      </c>
      <c r="F316" s="149" t="s">
        <v>418</v>
      </c>
      <c r="G316" s="150" t="s">
        <v>157</v>
      </c>
      <c r="H316" s="151">
        <v>395.27800000000002</v>
      </c>
      <c r="I316" s="152">
        <v>91.78</v>
      </c>
      <c r="J316" s="152">
        <f>ROUND(I316*H316,2)</f>
        <v>36278.61</v>
      </c>
      <c r="K316" s="149" t="s">
        <v>173</v>
      </c>
      <c r="L316" s="31"/>
      <c r="M316" s="153" t="s">
        <v>1</v>
      </c>
      <c r="N316" s="154" t="s">
        <v>36</v>
      </c>
      <c r="O316" s="155">
        <v>0.51</v>
      </c>
      <c r="P316" s="155">
        <f>O316*H316</f>
        <v>201.59178</v>
      </c>
      <c r="Q316" s="155">
        <v>0</v>
      </c>
      <c r="R316" s="155">
        <f>Q316*H316</f>
        <v>0</v>
      </c>
      <c r="S316" s="155">
        <v>0</v>
      </c>
      <c r="T316" s="156">
        <f>S316*H316</f>
        <v>0</v>
      </c>
      <c r="U316" s="30"/>
      <c r="V316" s="30"/>
      <c r="W316" s="30"/>
      <c r="X316" s="30"/>
      <c r="Y316" s="30"/>
      <c r="Z316" s="30"/>
      <c r="AA316" s="30"/>
      <c r="AB316" s="30"/>
      <c r="AC316" s="30"/>
      <c r="AD316" s="30"/>
      <c r="AE316" s="30"/>
      <c r="AR316" s="157" t="s">
        <v>158</v>
      </c>
      <c r="AT316" s="157" t="s">
        <v>154</v>
      </c>
      <c r="AU316" s="157" t="s">
        <v>80</v>
      </c>
      <c r="AY316" s="18" t="s">
        <v>152</v>
      </c>
      <c r="BE316" s="158">
        <f>IF(N316="základní",J316,0)</f>
        <v>36278.61</v>
      </c>
      <c r="BF316" s="158">
        <f>IF(N316="snížená",J316,0)</f>
        <v>0</v>
      </c>
      <c r="BG316" s="158">
        <f>IF(N316="zákl. přenesená",J316,0)</f>
        <v>0</v>
      </c>
      <c r="BH316" s="158">
        <f>IF(N316="sníž. přenesená",J316,0)</f>
        <v>0</v>
      </c>
      <c r="BI316" s="158">
        <f>IF(N316="nulová",J316,0)</f>
        <v>0</v>
      </c>
      <c r="BJ316" s="18" t="s">
        <v>78</v>
      </c>
      <c r="BK316" s="158">
        <f>ROUND(I316*H316,2)</f>
        <v>36278.61</v>
      </c>
      <c r="BL316" s="18" t="s">
        <v>158</v>
      </c>
      <c r="BM316" s="157" t="s">
        <v>419</v>
      </c>
    </row>
    <row r="317" spans="1:65" s="13" customFormat="1">
      <c r="B317" s="159"/>
      <c r="D317" s="160" t="s">
        <v>160</v>
      </c>
      <c r="E317" s="161" t="s">
        <v>1</v>
      </c>
      <c r="F317" s="162" t="s">
        <v>420</v>
      </c>
      <c r="H317" s="163">
        <v>229.328</v>
      </c>
      <c r="L317" s="159"/>
      <c r="M317" s="164"/>
      <c r="N317" s="165"/>
      <c r="O317" s="165"/>
      <c r="P317" s="165"/>
      <c r="Q317" s="165"/>
      <c r="R317" s="165"/>
      <c r="S317" s="165"/>
      <c r="T317" s="166"/>
      <c r="AT317" s="161" t="s">
        <v>160</v>
      </c>
      <c r="AU317" s="161" t="s">
        <v>80</v>
      </c>
      <c r="AV317" s="13" t="s">
        <v>80</v>
      </c>
      <c r="AW317" s="13" t="s">
        <v>27</v>
      </c>
      <c r="AX317" s="13" t="s">
        <v>71</v>
      </c>
      <c r="AY317" s="161" t="s">
        <v>152</v>
      </c>
    </row>
    <row r="318" spans="1:65" s="13" customFormat="1">
      <c r="B318" s="159"/>
      <c r="D318" s="160" t="s">
        <v>160</v>
      </c>
      <c r="E318" s="161" t="s">
        <v>1</v>
      </c>
      <c r="F318" s="162" t="s">
        <v>421</v>
      </c>
      <c r="H318" s="163">
        <v>165.95</v>
      </c>
      <c r="L318" s="159"/>
      <c r="M318" s="164"/>
      <c r="N318" s="165"/>
      <c r="O318" s="165"/>
      <c r="P318" s="165"/>
      <c r="Q318" s="165"/>
      <c r="R318" s="165"/>
      <c r="S318" s="165"/>
      <c r="T318" s="166"/>
      <c r="AT318" s="161" t="s">
        <v>160</v>
      </c>
      <c r="AU318" s="161" t="s">
        <v>80</v>
      </c>
      <c r="AV318" s="13" t="s">
        <v>80</v>
      </c>
      <c r="AW318" s="13" t="s">
        <v>27</v>
      </c>
      <c r="AX318" s="13" t="s">
        <v>71</v>
      </c>
      <c r="AY318" s="161" t="s">
        <v>152</v>
      </c>
    </row>
    <row r="319" spans="1:65" s="14" customFormat="1">
      <c r="B319" s="167"/>
      <c r="D319" s="160" t="s">
        <v>160</v>
      </c>
      <c r="E319" s="168" t="s">
        <v>1</v>
      </c>
      <c r="F319" s="169" t="s">
        <v>162</v>
      </c>
      <c r="H319" s="170">
        <v>395.27800000000002</v>
      </c>
      <c r="L319" s="167"/>
      <c r="M319" s="171"/>
      <c r="N319" s="172"/>
      <c r="O319" s="172"/>
      <c r="P319" s="172"/>
      <c r="Q319" s="172"/>
      <c r="R319" s="172"/>
      <c r="S319" s="172"/>
      <c r="T319" s="173"/>
      <c r="AT319" s="168" t="s">
        <v>160</v>
      </c>
      <c r="AU319" s="168" t="s">
        <v>80</v>
      </c>
      <c r="AV319" s="14" t="s">
        <v>158</v>
      </c>
      <c r="AW319" s="14" t="s">
        <v>27</v>
      </c>
      <c r="AX319" s="14" t="s">
        <v>78</v>
      </c>
      <c r="AY319" s="168" t="s">
        <v>152</v>
      </c>
    </row>
    <row r="320" spans="1:65" s="12" customFormat="1" ht="22.9" customHeight="1">
      <c r="B320" s="134"/>
      <c r="D320" s="135" t="s">
        <v>70</v>
      </c>
      <c r="E320" s="144" t="s">
        <v>422</v>
      </c>
      <c r="F320" s="144" t="s">
        <v>423</v>
      </c>
      <c r="J320" s="145">
        <f>BK320</f>
        <v>113391.39</v>
      </c>
      <c r="L320" s="134"/>
      <c r="M320" s="138"/>
      <c r="N320" s="139"/>
      <c r="O320" s="139"/>
      <c r="P320" s="140">
        <f>SUM(P321:P325)</f>
        <v>440.11109999999996</v>
      </c>
      <c r="Q320" s="139"/>
      <c r="R320" s="140">
        <f>SUM(R321:R325)</f>
        <v>0</v>
      </c>
      <c r="S320" s="139"/>
      <c r="T320" s="141">
        <f>SUM(T321:T325)</f>
        <v>0</v>
      </c>
      <c r="V320" s="210"/>
      <c r="AR320" s="135" t="s">
        <v>78</v>
      </c>
      <c r="AT320" s="142" t="s">
        <v>70</v>
      </c>
      <c r="AU320" s="142" t="s">
        <v>78</v>
      </c>
      <c r="AY320" s="135" t="s">
        <v>152</v>
      </c>
      <c r="BK320" s="143">
        <f>SUM(BK321:BK325)</f>
        <v>113391.39</v>
      </c>
    </row>
    <row r="321" spans="1:65" s="2" customFormat="1" ht="21.75" customHeight="1">
      <c r="A321" s="30"/>
      <c r="B321" s="146"/>
      <c r="C321" s="147" t="s">
        <v>424</v>
      </c>
      <c r="D321" s="147" t="s">
        <v>154</v>
      </c>
      <c r="E321" s="148" t="s">
        <v>425</v>
      </c>
      <c r="F321" s="149" t="s">
        <v>426</v>
      </c>
      <c r="G321" s="150" t="s">
        <v>214</v>
      </c>
      <c r="H321" s="151">
        <v>266.73399999999998</v>
      </c>
      <c r="I321" s="152">
        <v>251.42</v>
      </c>
      <c r="J321" s="152">
        <f>ROUND(I321*H321,2)</f>
        <v>67062.259999999995</v>
      </c>
      <c r="K321" s="149" t="s">
        <v>173</v>
      </c>
      <c r="L321" s="31"/>
      <c r="M321" s="153" t="s">
        <v>1</v>
      </c>
      <c r="N321" s="154" t="s">
        <v>36</v>
      </c>
      <c r="O321" s="155">
        <v>1.411</v>
      </c>
      <c r="P321" s="155">
        <f>O321*H321</f>
        <v>376.36167399999999</v>
      </c>
      <c r="Q321" s="155">
        <v>0</v>
      </c>
      <c r="R321" s="155">
        <f>Q321*H321</f>
        <v>0</v>
      </c>
      <c r="S321" s="155">
        <v>0</v>
      </c>
      <c r="T321" s="156">
        <f>S321*H321</f>
        <v>0</v>
      </c>
      <c r="U321" s="30"/>
      <c r="V321" s="30"/>
      <c r="W321" s="30"/>
      <c r="X321" s="30"/>
      <c r="Y321" s="30"/>
      <c r="Z321" s="30"/>
      <c r="AA321" s="30"/>
      <c r="AB321" s="30"/>
      <c r="AC321" s="30"/>
      <c r="AD321" s="30"/>
      <c r="AE321" s="30"/>
      <c r="AR321" s="157" t="s">
        <v>158</v>
      </c>
      <c r="AT321" s="157" t="s">
        <v>154</v>
      </c>
      <c r="AU321" s="157" t="s">
        <v>80</v>
      </c>
      <c r="AY321" s="18" t="s">
        <v>152</v>
      </c>
      <c r="BE321" s="158">
        <f>IF(N321="základní",J321,0)</f>
        <v>67062.259999999995</v>
      </c>
      <c r="BF321" s="158">
        <f>IF(N321="snížená",J321,0)</f>
        <v>0</v>
      </c>
      <c r="BG321" s="158">
        <f>IF(N321="zákl. přenesená",J321,0)</f>
        <v>0</v>
      </c>
      <c r="BH321" s="158">
        <f>IF(N321="sníž. přenesená",J321,0)</f>
        <v>0</v>
      </c>
      <c r="BI321" s="158">
        <f>IF(N321="nulová",J321,0)</f>
        <v>0</v>
      </c>
      <c r="BJ321" s="18" t="s">
        <v>78</v>
      </c>
      <c r="BK321" s="158">
        <f>ROUND(I321*H321,2)</f>
        <v>67062.259999999995</v>
      </c>
      <c r="BL321" s="18" t="s">
        <v>158</v>
      </c>
      <c r="BM321" s="157" t="s">
        <v>427</v>
      </c>
    </row>
    <row r="322" spans="1:65" s="2" customFormat="1" ht="21.75" customHeight="1">
      <c r="A322" s="30"/>
      <c r="B322" s="146"/>
      <c r="C322" s="147" t="s">
        <v>428</v>
      </c>
      <c r="D322" s="147" t="s">
        <v>154</v>
      </c>
      <c r="E322" s="148" t="s">
        <v>429</v>
      </c>
      <c r="F322" s="149" t="s">
        <v>430</v>
      </c>
      <c r="G322" s="150" t="s">
        <v>214</v>
      </c>
      <c r="H322" s="151">
        <v>266.73399999999998</v>
      </c>
      <c r="I322" s="152">
        <v>39.26</v>
      </c>
      <c r="J322" s="152">
        <f>ROUND(I322*H322,2)</f>
        <v>10471.98</v>
      </c>
      <c r="K322" s="149" t="s">
        <v>173</v>
      </c>
      <c r="L322" s="31"/>
      <c r="M322" s="153" t="s">
        <v>1</v>
      </c>
      <c r="N322" s="154" t="s">
        <v>36</v>
      </c>
      <c r="O322" s="155">
        <v>0.125</v>
      </c>
      <c r="P322" s="155">
        <f>O322*H322</f>
        <v>33.341749999999998</v>
      </c>
      <c r="Q322" s="155">
        <v>0</v>
      </c>
      <c r="R322" s="155">
        <f>Q322*H322</f>
        <v>0</v>
      </c>
      <c r="S322" s="155">
        <v>0</v>
      </c>
      <c r="T322" s="156">
        <f>S322*H322</f>
        <v>0</v>
      </c>
      <c r="U322" s="30"/>
      <c r="V322" s="30"/>
      <c r="W322" s="30"/>
      <c r="X322" s="30"/>
      <c r="Y322" s="30"/>
      <c r="Z322" s="30"/>
      <c r="AA322" s="30"/>
      <c r="AB322" s="30"/>
      <c r="AC322" s="30"/>
      <c r="AD322" s="30"/>
      <c r="AE322" s="30"/>
      <c r="AR322" s="157" t="s">
        <v>158</v>
      </c>
      <c r="AT322" s="157" t="s">
        <v>154</v>
      </c>
      <c r="AU322" s="157" t="s">
        <v>80</v>
      </c>
      <c r="AY322" s="18" t="s">
        <v>152</v>
      </c>
      <c r="BE322" s="158">
        <f>IF(N322="základní",J322,0)</f>
        <v>10471.98</v>
      </c>
      <c r="BF322" s="158">
        <f>IF(N322="snížená",J322,0)</f>
        <v>0</v>
      </c>
      <c r="BG322" s="158">
        <f>IF(N322="zákl. přenesená",J322,0)</f>
        <v>0</v>
      </c>
      <c r="BH322" s="158">
        <f>IF(N322="sníž. přenesená",J322,0)</f>
        <v>0</v>
      </c>
      <c r="BI322" s="158">
        <f>IF(N322="nulová",J322,0)</f>
        <v>0</v>
      </c>
      <c r="BJ322" s="18" t="s">
        <v>78</v>
      </c>
      <c r="BK322" s="158">
        <f>ROUND(I322*H322,2)</f>
        <v>10471.98</v>
      </c>
      <c r="BL322" s="18" t="s">
        <v>158</v>
      </c>
      <c r="BM322" s="157" t="s">
        <v>431</v>
      </c>
    </row>
    <row r="323" spans="1:65" s="2" customFormat="1" ht="21.75" customHeight="1">
      <c r="A323" s="30"/>
      <c r="B323" s="146"/>
      <c r="C323" s="147" t="s">
        <v>432</v>
      </c>
      <c r="D323" s="147" t="s">
        <v>154</v>
      </c>
      <c r="E323" s="148" t="s">
        <v>433</v>
      </c>
      <c r="F323" s="149" t="s">
        <v>434</v>
      </c>
      <c r="G323" s="150" t="s">
        <v>214</v>
      </c>
      <c r="H323" s="151">
        <v>5067.9459999999999</v>
      </c>
      <c r="I323" s="152">
        <v>2.36</v>
      </c>
      <c r="J323" s="152">
        <f>ROUND(I323*H323,2)</f>
        <v>11960.35</v>
      </c>
      <c r="K323" s="149" t="s">
        <v>173</v>
      </c>
      <c r="L323" s="31"/>
      <c r="M323" s="153" t="s">
        <v>1</v>
      </c>
      <c r="N323" s="154" t="s">
        <v>36</v>
      </c>
      <c r="O323" s="155">
        <v>6.0000000000000001E-3</v>
      </c>
      <c r="P323" s="155">
        <f>O323*H323</f>
        <v>30.407675999999999</v>
      </c>
      <c r="Q323" s="155">
        <v>0</v>
      </c>
      <c r="R323" s="155">
        <f>Q323*H323</f>
        <v>0</v>
      </c>
      <c r="S323" s="155">
        <v>0</v>
      </c>
      <c r="T323" s="156">
        <f>S323*H323</f>
        <v>0</v>
      </c>
      <c r="U323" s="30"/>
      <c r="V323" s="30"/>
      <c r="W323" s="30"/>
      <c r="X323" s="30"/>
      <c r="Y323" s="30"/>
      <c r="Z323" s="30"/>
      <c r="AA323" s="30"/>
      <c r="AB323" s="30"/>
      <c r="AC323" s="30"/>
      <c r="AD323" s="30"/>
      <c r="AE323" s="30"/>
      <c r="AR323" s="157" t="s">
        <v>158</v>
      </c>
      <c r="AT323" s="157" t="s">
        <v>154</v>
      </c>
      <c r="AU323" s="157" t="s">
        <v>80</v>
      </c>
      <c r="AY323" s="18" t="s">
        <v>152</v>
      </c>
      <c r="BE323" s="158">
        <f>IF(N323="základní",J323,0)</f>
        <v>11960.35</v>
      </c>
      <c r="BF323" s="158">
        <f>IF(N323="snížená",J323,0)</f>
        <v>0</v>
      </c>
      <c r="BG323" s="158">
        <f>IF(N323="zákl. přenesená",J323,0)</f>
        <v>0</v>
      </c>
      <c r="BH323" s="158">
        <f>IF(N323="sníž. přenesená",J323,0)</f>
        <v>0</v>
      </c>
      <c r="BI323" s="158">
        <f>IF(N323="nulová",J323,0)</f>
        <v>0</v>
      </c>
      <c r="BJ323" s="18" t="s">
        <v>78</v>
      </c>
      <c r="BK323" s="158">
        <f>ROUND(I323*H323,2)</f>
        <v>11960.35</v>
      </c>
      <c r="BL323" s="18" t="s">
        <v>158</v>
      </c>
      <c r="BM323" s="157" t="s">
        <v>435</v>
      </c>
    </row>
    <row r="324" spans="1:65" s="13" customFormat="1">
      <c r="B324" s="159"/>
      <c r="D324" s="160" t="s">
        <v>160</v>
      </c>
      <c r="F324" s="162" t="s">
        <v>436</v>
      </c>
      <c r="H324" s="163">
        <v>5067.9459999999999</v>
      </c>
      <c r="L324" s="159"/>
      <c r="M324" s="164"/>
      <c r="N324" s="165"/>
      <c r="O324" s="165"/>
      <c r="P324" s="165"/>
      <c r="Q324" s="165"/>
      <c r="R324" s="165"/>
      <c r="S324" s="165"/>
      <c r="T324" s="166"/>
      <c r="AT324" s="161" t="s">
        <v>160</v>
      </c>
      <c r="AU324" s="161" t="s">
        <v>80</v>
      </c>
      <c r="AV324" s="13" t="s">
        <v>80</v>
      </c>
      <c r="AW324" s="13" t="s">
        <v>3</v>
      </c>
      <c r="AX324" s="13" t="s">
        <v>78</v>
      </c>
      <c r="AY324" s="161" t="s">
        <v>152</v>
      </c>
    </row>
    <row r="325" spans="1:65" s="2" customFormat="1" ht="21.75" customHeight="1">
      <c r="A325" s="30"/>
      <c r="B325" s="146"/>
      <c r="C325" s="147" t="s">
        <v>437</v>
      </c>
      <c r="D325" s="147" t="s">
        <v>154</v>
      </c>
      <c r="E325" s="148" t="s">
        <v>438</v>
      </c>
      <c r="F325" s="149" t="s">
        <v>439</v>
      </c>
      <c r="G325" s="150" t="s">
        <v>214</v>
      </c>
      <c r="H325" s="151">
        <v>238.96799999999999</v>
      </c>
      <c r="I325" s="152">
        <v>100</v>
      </c>
      <c r="J325" s="152">
        <f>ROUND(I325*H325,2)</f>
        <v>23896.799999999999</v>
      </c>
      <c r="K325" s="149" t="s">
        <v>173</v>
      </c>
      <c r="L325" s="31"/>
      <c r="M325" s="153" t="s">
        <v>1</v>
      </c>
      <c r="N325" s="154" t="s">
        <v>36</v>
      </c>
      <c r="O325" s="155">
        <v>0</v>
      </c>
      <c r="P325" s="155">
        <f>O325*H325</f>
        <v>0</v>
      </c>
      <c r="Q325" s="155">
        <v>0</v>
      </c>
      <c r="R325" s="155">
        <f>Q325*H325</f>
        <v>0</v>
      </c>
      <c r="S325" s="155">
        <v>0</v>
      </c>
      <c r="T325" s="156">
        <f>S325*H325</f>
        <v>0</v>
      </c>
      <c r="U325" s="30"/>
      <c r="V325" s="30"/>
      <c r="W325" s="30"/>
      <c r="X325" s="30"/>
      <c r="Y325" s="30"/>
      <c r="Z325" s="30"/>
      <c r="AA325" s="30"/>
      <c r="AB325" s="30"/>
      <c r="AC325" s="30"/>
      <c r="AD325" s="30"/>
      <c r="AE325" s="30"/>
      <c r="AR325" s="157" t="s">
        <v>158</v>
      </c>
      <c r="AT325" s="157" t="s">
        <v>154</v>
      </c>
      <c r="AU325" s="157" t="s">
        <v>80</v>
      </c>
      <c r="AY325" s="18" t="s">
        <v>152</v>
      </c>
      <c r="BE325" s="158">
        <f>IF(N325="základní",J325,0)</f>
        <v>23896.799999999999</v>
      </c>
      <c r="BF325" s="158">
        <f>IF(N325="snížená",J325,0)</f>
        <v>0</v>
      </c>
      <c r="BG325" s="158">
        <f>IF(N325="zákl. přenesená",J325,0)</f>
        <v>0</v>
      </c>
      <c r="BH325" s="158">
        <f>IF(N325="sníž. přenesená",J325,0)</f>
        <v>0</v>
      </c>
      <c r="BI325" s="158">
        <f>IF(N325="nulová",J325,0)</f>
        <v>0</v>
      </c>
      <c r="BJ325" s="18" t="s">
        <v>78</v>
      </c>
      <c r="BK325" s="158">
        <f>ROUND(I325*H325,2)</f>
        <v>23896.799999999999</v>
      </c>
      <c r="BL325" s="18" t="s">
        <v>158</v>
      </c>
      <c r="BM325" s="157" t="s">
        <v>440</v>
      </c>
    </row>
    <row r="326" spans="1:65" s="12" customFormat="1" ht="22.9" customHeight="1">
      <c r="B326" s="134"/>
      <c r="D326" s="135" t="s">
        <v>70</v>
      </c>
      <c r="E326" s="144" t="s">
        <v>441</v>
      </c>
      <c r="F326" s="144" t="s">
        <v>442</v>
      </c>
      <c r="J326" s="145">
        <f>BK326</f>
        <v>1.97</v>
      </c>
      <c r="L326" s="134"/>
      <c r="M326" s="138"/>
      <c r="N326" s="139"/>
      <c r="O326" s="139"/>
      <c r="P326" s="140">
        <f>P327</f>
        <v>1.0003999999999999E-2</v>
      </c>
      <c r="Q326" s="139"/>
      <c r="R326" s="140">
        <f>R327</f>
        <v>0</v>
      </c>
      <c r="S326" s="139"/>
      <c r="T326" s="141">
        <f>T327</f>
        <v>0</v>
      </c>
      <c r="AR326" s="135" t="s">
        <v>78</v>
      </c>
      <c r="AT326" s="142" t="s">
        <v>70</v>
      </c>
      <c r="AU326" s="142" t="s">
        <v>78</v>
      </c>
      <c r="AY326" s="135" t="s">
        <v>152</v>
      </c>
      <c r="BK326" s="143">
        <f>BK327</f>
        <v>1.97</v>
      </c>
    </row>
    <row r="327" spans="1:65" s="2" customFormat="1" ht="21.75" customHeight="1">
      <c r="A327" s="30"/>
      <c r="B327" s="146"/>
      <c r="C327" s="147" t="s">
        <v>443</v>
      </c>
      <c r="D327" s="147" t="s">
        <v>154</v>
      </c>
      <c r="E327" s="148" t="s">
        <v>444</v>
      </c>
      <c r="F327" s="149" t="s">
        <v>445</v>
      </c>
      <c r="G327" s="150" t="s">
        <v>214</v>
      </c>
      <c r="H327" s="151">
        <v>4.0000000000000001E-3</v>
      </c>
      <c r="I327" s="152">
        <v>492.18</v>
      </c>
      <c r="J327" s="152">
        <f>ROUND(I327*H327,2)</f>
        <v>1.97</v>
      </c>
      <c r="K327" s="149" t="s">
        <v>173</v>
      </c>
      <c r="L327" s="31"/>
      <c r="M327" s="153" t="s">
        <v>1</v>
      </c>
      <c r="N327" s="154" t="s">
        <v>36</v>
      </c>
      <c r="O327" s="155">
        <v>2.5009999999999999</v>
      </c>
      <c r="P327" s="155">
        <f>O327*H327</f>
        <v>1.0003999999999999E-2</v>
      </c>
      <c r="Q327" s="155">
        <v>0</v>
      </c>
      <c r="R327" s="155">
        <f>Q327*H327</f>
        <v>0</v>
      </c>
      <c r="S327" s="155">
        <v>0</v>
      </c>
      <c r="T327" s="156">
        <f>S327*H327</f>
        <v>0</v>
      </c>
      <c r="U327" s="30"/>
      <c r="V327" s="30"/>
      <c r="W327" s="30"/>
      <c r="X327" s="30"/>
      <c r="Y327" s="30"/>
      <c r="Z327" s="30"/>
      <c r="AA327" s="30"/>
      <c r="AB327" s="30"/>
      <c r="AC327" s="30"/>
      <c r="AD327" s="30"/>
      <c r="AE327" s="30"/>
      <c r="AR327" s="157" t="s">
        <v>158</v>
      </c>
      <c r="AT327" s="157" t="s">
        <v>154</v>
      </c>
      <c r="AU327" s="157" t="s">
        <v>80</v>
      </c>
      <c r="AY327" s="18" t="s">
        <v>152</v>
      </c>
      <c r="BE327" s="158">
        <f>IF(N327="základní",J327,0)</f>
        <v>1.97</v>
      </c>
      <c r="BF327" s="158">
        <f>IF(N327="snížená",J327,0)</f>
        <v>0</v>
      </c>
      <c r="BG327" s="158">
        <f>IF(N327="zákl. přenesená",J327,0)</f>
        <v>0</v>
      </c>
      <c r="BH327" s="158">
        <f>IF(N327="sníž. přenesená",J327,0)</f>
        <v>0</v>
      </c>
      <c r="BI327" s="158">
        <f>IF(N327="nulová",J327,0)</f>
        <v>0</v>
      </c>
      <c r="BJ327" s="18" t="s">
        <v>78</v>
      </c>
      <c r="BK327" s="158">
        <f>ROUND(I327*H327,2)</f>
        <v>1.97</v>
      </c>
      <c r="BL327" s="18" t="s">
        <v>158</v>
      </c>
      <c r="BM327" s="157" t="s">
        <v>446</v>
      </c>
    </row>
    <row r="328" spans="1:65" s="12" customFormat="1" ht="25.9" customHeight="1">
      <c r="B328" s="134"/>
      <c r="D328" s="135" t="s">
        <v>70</v>
      </c>
      <c r="E328" s="136" t="s">
        <v>447</v>
      </c>
      <c r="F328" s="136" t="s">
        <v>448</v>
      </c>
      <c r="J328" s="137">
        <f>BK328</f>
        <v>43514.09</v>
      </c>
      <c r="L328" s="134"/>
      <c r="M328" s="138"/>
      <c r="N328" s="139"/>
      <c r="O328" s="139"/>
      <c r="P328" s="140">
        <f>P329+P335+P350+P370+P373</f>
        <v>254.66353599999999</v>
      </c>
      <c r="Q328" s="139"/>
      <c r="R328" s="140">
        <f>R329+R335+R350+R370+R373</f>
        <v>0</v>
      </c>
      <c r="S328" s="139"/>
      <c r="T328" s="141">
        <f>T329+T335+T350+T370+T373</f>
        <v>11.942054500000003</v>
      </c>
      <c r="AR328" s="135" t="s">
        <v>80</v>
      </c>
      <c r="AT328" s="142" t="s">
        <v>70</v>
      </c>
      <c r="AU328" s="142" t="s">
        <v>71</v>
      </c>
      <c r="AY328" s="135" t="s">
        <v>152</v>
      </c>
      <c r="BK328" s="143">
        <f>BK329+BK335+BK350+BK370+BK373</f>
        <v>43514.09</v>
      </c>
    </row>
    <row r="329" spans="1:65" s="12" customFormat="1" ht="22.9" customHeight="1">
      <c r="B329" s="134"/>
      <c r="D329" s="135" t="s">
        <v>70</v>
      </c>
      <c r="E329" s="144" t="s">
        <v>449</v>
      </c>
      <c r="F329" s="144" t="s">
        <v>450</v>
      </c>
      <c r="J329" s="145">
        <f>BK329</f>
        <v>4602.51</v>
      </c>
      <c r="L329" s="134"/>
      <c r="M329" s="138"/>
      <c r="N329" s="139"/>
      <c r="O329" s="139"/>
      <c r="P329" s="140">
        <f>SUM(P330:P334)</f>
        <v>17.408026</v>
      </c>
      <c r="Q329" s="139"/>
      <c r="R329" s="140">
        <f>SUM(R330:R334)</f>
        <v>0</v>
      </c>
      <c r="S329" s="139"/>
      <c r="T329" s="141">
        <f>SUM(T330:T334)</f>
        <v>0.29721019999999998</v>
      </c>
      <c r="AR329" s="135" t="s">
        <v>80</v>
      </c>
      <c r="AT329" s="142" t="s">
        <v>70</v>
      </c>
      <c r="AU329" s="142" t="s">
        <v>78</v>
      </c>
      <c r="AY329" s="135" t="s">
        <v>152</v>
      </c>
      <c r="BK329" s="143">
        <f>SUM(BK330:BK334)</f>
        <v>4602.51</v>
      </c>
    </row>
    <row r="330" spans="1:65" s="2" customFormat="1" ht="21.75" customHeight="1">
      <c r="A330" s="30"/>
      <c r="B330" s="146"/>
      <c r="C330" s="147" t="s">
        <v>451</v>
      </c>
      <c r="D330" s="147" t="s">
        <v>154</v>
      </c>
      <c r="E330" s="148" t="s">
        <v>452</v>
      </c>
      <c r="F330" s="149" t="s">
        <v>453</v>
      </c>
      <c r="G330" s="150" t="s">
        <v>157</v>
      </c>
      <c r="H330" s="151">
        <v>212.29300000000001</v>
      </c>
      <c r="I330" s="152">
        <v>21.68</v>
      </c>
      <c r="J330" s="152">
        <f>ROUND(I330*H330,2)</f>
        <v>4602.51</v>
      </c>
      <c r="K330" s="149" t="s">
        <v>173</v>
      </c>
      <c r="L330" s="31"/>
      <c r="M330" s="153" t="s">
        <v>1</v>
      </c>
      <c r="N330" s="154" t="s">
        <v>36</v>
      </c>
      <c r="O330" s="155">
        <v>8.2000000000000003E-2</v>
      </c>
      <c r="P330" s="155">
        <f>O330*H330</f>
        <v>17.408026</v>
      </c>
      <c r="Q330" s="155">
        <v>0</v>
      </c>
      <c r="R330" s="155">
        <f>Q330*H330</f>
        <v>0</v>
      </c>
      <c r="S330" s="155">
        <v>1.4E-3</v>
      </c>
      <c r="T330" s="156">
        <f>S330*H330</f>
        <v>0.29721019999999998</v>
      </c>
      <c r="U330" s="30"/>
      <c r="V330" s="30"/>
      <c r="W330" s="30"/>
      <c r="X330" s="30"/>
      <c r="Y330" s="30"/>
      <c r="Z330" s="30"/>
      <c r="AA330" s="30"/>
      <c r="AB330" s="30"/>
      <c r="AC330" s="30"/>
      <c r="AD330" s="30"/>
      <c r="AE330" s="30"/>
      <c r="AR330" s="157" t="s">
        <v>244</v>
      </c>
      <c r="AT330" s="157" t="s">
        <v>154</v>
      </c>
      <c r="AU330" s="157" t="s">
        <v>80</v>
      </c>
      <c r="AY330" s="18" t="s">
        <v>152</v>
      </c>
      <c r="BE330" s="158">
        <f>IF(N330="základní",J330,0)</f>
        <v>4602.51</v>
      </c>
      <c r="BF330" s="158">
        <f>IF(N330="snížená",J330,0)</f>
        <v>0</v>
      </c>
      <c r="BG330" s="158">
        <f>IF(N330="zákl. přenesená",J330,0)</f>
        <v>0</v>
      </c>
      <c r="BH330" s="158">
        <f>IF(N330="sníž. přenesená",J330,0)</f>
        <v>0</v>
      </c>
      <c r="BI330" s="158">
        <f>IF(N330="nulová",J330,0)</f>
        <v>0</v>
      </c>
      <c r="BJ330" s="18" t="s">
        <v>78</v>
      </c>
      <c r="BK330" s="158">
        <f>ROUND(I330*H330,2)</f>
        <v>4602.51</v>
      </c>
      <c r="BL330" s="18" t="s">
        <v>244</v>
      </c>
      <c r="BM330" s="157" t="s">
        <v>454</v>
      </c>
    </row>
    <row r="331" spans="1:65" s="15" customFormat="1">
      <c r="B331" s="174"/>
      <c r="D331" s="160" t="s">
        <v>160</v>
      </c>
      <c r="E331" s="175" t="s">
        <v>1</v>
      </c>
      <c r="F331" s="176" t="s">
        <v>455</v>
      </c>
      <c r="H331" s="175" t="s">
        <v>1</v>
      </c>
      <c r="L331" s="174"/>
      <c r="M331" s="177"/>
      <c r="N331" s="178"/>
      <c r="O331" s="178"/>
      <c r="P331" s="178"/>
      <c r="Q331" s="178"/>
      <c r="R331" s="178"/>
      <c r="S331" s="178"/>
      <c r="T331" s="179"/>
      <c r="AT331" s="175" t="s">
        <v>160</v>
      </c>
      <c r="AU331" s="175" t="s">
        <v>80</v>
      </c>
      <c r="AV331" s="15" t="s">
        <v>78</v>
      </c>
      <c r="AW331" s="15" t="s">
        <v>27</v>
      </c>
      <c r="AX331" s="15" t="s">
        <v>71</v>
      </c>
      <c r="AY331" s="175" t="s">
        <v>152</v>
      </c>
    </row>
    <row r="332" spans="1:65" s="13" customFormat="1">
      <c r="B332" s="159"/>
      <c r="D332" s="160" t="s">
        <v>160</v>
      </c>
      <c r="E332" s="161" t="s">
        <v>1</v>
      </c>
      <c r="F332" s="162" t="s">
        <v>456</v>
      </c>
      <c r="H332" s="163">
        <v>31.395</v>
      </c>
      <c r="L332" s="159"/>
      <c r="M332" s="164"/>
      <c r="N332" s="165"/>
      <c r="O332" s="165"/>
      <c r="P332" s="165"/>
      <c r="Q332" s="165"/>
      <c r="R332" s="165"/>
      <c r="S332" s="165"/>
      <c r="T332" s="166"/>
      <c r="AT332" s="161" t="s">
        <v>160</v>
      </c>
      <c r="AU332" s="161" t="s">
        <v>80</v>
      </c>
      <c r="AV332" s="13" t="s">
        <v>80</v>
      </c>
      <c r="AW332" s="13" t="s">
        <v>27</v>
      </c>
      <c r="AX332" s="13" t="s">
        <v>71</v>
      </c>
      <c r="AY332" s="161" t="s">
        <v>152</v>
      </c>
    </row>
    <row r="333" spans="1:65" s="13" customFormat="1">
      <c r="B333" s="159"/>
      <c r="D333" s="160" t="s">
        <v>160</v>
      </c>
      <c r="E333" s="161" t="s">
        <v>1</v>
      </c>
      <c r="F333" s="162" t="s">
        <v>457</v>
      </c>
      <c r="H333" s="163">
        <v>180.898</v>
      </c>
      <c r="L333" s="159"/>
      <c r="M333" s="164"/>
      <c r="N333" s="165"/>
      <c r="O333" s="165"/>
      <c r="P333" s="165"/>
      <c r="Q333" s="165"/>
      <c r="R333" s="165"/>
      <c r="S333" s="165"/>
      <c r="T333" s="166"/>
      <c r="AT333" s="161" t="s">
        <v>160</v>
      </c>
      <c r="AU333" s="161" t="s">
        <v>80</v>
      </c>
      <c r="AV333" s="13" t="s">
        <v>80</v>
      </c>
      <c r="AW333" s="13" t="s">
        <v>27</v>
      </c>
      <c r="AX333" s="13" t="s">
        <v>71</v>
      </c>
      <c r="AY333" s="161" t="s">
        <v>152</v>
      </c>
    </row>
    <row r="334" spans="1:65" s="14" customFormat="1">
      <c r="B334" s="167"/>
      <c r="D334" s="160" t="s">
        <v>160</v>
      </c>
      <c r="E334" s="168" t="s">
        <v>1</v>
      </c>
      <c r="F334" s="169" t="s">
        <v>162</v>
      </c>
      <c r="H334" s="170">
        <v>212.29300000000001</v>
      </c>
      <c r="L334" s="167"/>
      <c r="M334" s="171"/>
      <c r="N334" s="172"/>
      <c r="O334" s="172"/>
      <c r="P334" s="172"/>
      <c r="Q334" s="172"/>
      <c r="R334" s="172"/>
      <c r="S334" s="172"/>
      <c r="T334" s="173"/>
      <c r="AT334" s="168" t="s">
        <v>160</v>
      </c>
      <c r="AU334" s="168" t="s">
        <v>80</v>
      </c>
      <c r="AV334" s="14" t="s">
        <v>158</v>
      </c>
      <c r="AW334" s="14" t="s">
        <v>27</v>
      </c>
      <c r="AX334" s="14" t="s">
        <v>78</v>
      </c>
      <c r="AY334" s="168" t="s">
        <v>152</v>
      </c>
    </row>
    <row r="335" spans="1:65" s="12" customFormat="1" ht="22.9" customHeight="1">
      <c r="B335" s="134"/>
      <c r="D335" s="135" t="s">
        <v>70</v>
      </c>
      <c r="E335" s="144" t="s">
        <v>458</v>
      </c>
      <c r="F335" s="144" t="s">
        <v>459</v>
      </c>
      <c r="J335" s="145">
        <f>BK335</f>
        <v>11152.43</v>
      </c>
      <c r="L335" s="134"/>
      <c r="M335" s="138"/>
      <c r="N335" s="139"/>
      <c r="O335" s="139"/>
      <c r="P335" s="140">
        <f>SUM(P336:P349)</f>
        <v>49.572040000000001</v>
      </c>
      <c r="Q335" s="139"/>
      <c r="R335" s="140">
        <f>SUM(R336:R349)</f>
        <v>0</v>
      </c>
      <c r="S335" s="139"/>
      <c r="T335" s="141">
        <f>SUM(T336:T349)</f>
        <v>8.008522000000001</v>
      </c>
      <c r="AR335" s="135" t="s">
        <v>80</v>
      </c>
      <c r="AT335" s="142" t="s">
        <v>70</v>
      </c>
      <c r="AU335" s="142" t="s">
        <v>78</v>
      </c>
      <c r="AY335" s="135" t="s">
        <v>152</v>
      </c>
      <c r="BK335" s="143">
        <f>SUM(BK336:BK349)</f>
        <v>11152.43</v>
      </c>
    </row>
    <row r="336" spans="1:65" s="2" customFormat="1" ht="16.5" customHeight="1">
      <c r="A336" s="30"/>
      <c r="B336" s="146"/>
      <c r="C336" s="147" t="s">
        <v>460</v>
      </c>
      <c r="D336" s="147" t="s">
        <v>154</v>
      </c>
      <c r="E336" s="148" t="s">
        <v>461</v>
      </c>
      <c r="F336" s="149" t="s">
        <v>462</v>
      </c>
      <c r="G336" s="150" t="s">
        <v>157</v>
      </c>
      <c r="H336" s="151">
        <v>296.26</v>
      </c>
      <c r="I336" s="152">
        <v>24.76</v>
      </c>
      <c r="J336" s="152">
        <f>ROUND(I336*H336,2)</f>
        <v>7335.4</v>
      </c>
      <c r="K336" s="149" t="s">
        <v>173</v>
      </c>
      <c r="L336" s="31"/>
      <c r="M336" s="153" t="s">
        <v>1</v>
      </c>
      <c r="N336" s="154" t="s">
        <v>36</v>
      </c>
      <c r="O336" s="155">
        <v>0.11</v>
      </c>
      <c r="P336" s="155">
        <f>O336*H336</f>
        <v>32.5886</v>
      </c>
      <c r="Q336" s="155">
        <v>0</v>
      </c>
      <c r="R336" s="155">
        <f>Q336*H336</f>
        <v>0</v>
      </c>
      <c r="S336" s="155">
        <v>1.7000000000000001E-2</v>
      </c>
      <c r="T336" s="156">
        <f>S336*H336</f>
        <v>5.0364200000000006</v>
      </c>
      <c r="U336" s="30"/>
      <c r="V336" s="30"/>
      <c r="W336" s="30"/>
      <c r="X336" s="30"/>
      <c r="Y336" s="30"/>
      <c r="Z336" s="30"/>
      <c r="AA336" s="30"/>
      <c r="AB336" s="30"/>
      <c r="AC336" s="30"/>
      <c r="AD336" s="30"/>
      <c r="AE336" s="30"/>
      <c r="AR336" s="157" t="s">
        <v>244</v>
      </c>
      <c r="AT336" s="157" t="s">
        <v>154</v>
      </c>
      <c r="AU336" s="157" t="s">
        <v>80</v>
      </c>
      <c r="AY336" s="18" t="s">
        <v>152</v>
      </c>
      <c r="BE336" s="158">
        <f>IF(N336="základní",J336,0)</f>
        <v>7335.4</v>
      </c>
      <c r="BF336" s="158">
        <f>IF(N336="snížená",J336,0)</f>
        <v>0</v>
      </c>
      <c r="BG336" s="158">
        <f>IF(N336="zákl. přenesená",J336,0)</f>
        <v>0</v>
      </c>
      <c r="BH336" s="158">
        <f>IF(N336="sníž. přenesená",J336,0)</f>
        <v>0</v>
      </c>
      <c r="BI336" s="158">
        <f>IF(N336="nulová",J336,0)</f>
        <v>0</v>
      </c>
      <c r="BJ336" s="18" t="s">
        <v>78</v>
      </c>
      <c r="BK336" s="158">
        <f>ROUND(I336*H336,2)</f>
        <v>7335.4</v>
      </c>
      <c r="BL336" s="18" t="s">
        <v>244</v>
      </c>
      <c r="BM336" s="157" t="s">
        <v>463</v>
      </c>
    </row>
    <row r="337" spans="1:65" s="15" customFormat="1">
      <c r="B337" s="174"/>
      <c r="D337" s="160" t="s">
        <v>160</v>
      </c>
      <c r="E337" s="175" t="s">
        <v>1</v>
      </c>
      <c r="F337" s="176" t="s">
        <v>464</v>
      </c>
      <c r="H337" s="175" t="s">
        <v>1</v>
      </c>
      <c r="L337" s="174"/>
      <c r="M337" s="177"/>
      <c r="N337" s="178"/>
      <c r="O337" s="178"/>
      <c r="P337" s="178"/>
      <c r="Q337" s="178"/>
      <c r="R337" s="178"/>
      <c r="S337" s="178"/>
      <c r="T337" s="179"/>
      <c r="AT337" s="175" t="s">
        <v>160</v>
      </c>
      <c r="AU337" s="175" t="s">
        <v>80</v>
      </c>
      <c r="AV337" s="15" t="s">
        <v>78</v>
      </c>
      <c r="AW337" s="15" t="s">
        <v>27</v>
      </c>
      <c r="AX337" s="15" t="s">
        <v>71</v>
      </c>
      <c r="AY337" s="175" t="s">
        <v>152</v>
      </c>
    </row>
    <row r="338" spans="1:65" s="13" customFormat="1">
      <c r="B338" s="159"/>
      <c r="D338" s="160" t="s">
        <v>160</v>
      </c>
      <c r="E338" s="161" t="s">
        <v>1</v>
      </c>
      <c r="F338" s="162" t="s">
        <v>465</v>
      </c>
      <c r="H338" s="163">
        <v>110.4</v>
      </c>
      <c r="L338" s="159"/>
      <c r="M338" s="164"/>
      <c r="N338" s="165"/>
      <c r="O338" s="165"/>
      <c r="P338" s="165"/>
      <c r="Q338" s="165"/>
      <c r="R338" s="165"/>
      <c r="S338" s="165"/>
      <c r="T338" s="166"/>
      <c r="AT338" s="161" t="s">
        <v>160</v>
      </c>
      <c r="AU338" s="161" t="s">
        <v>80</v>
      </c>
      <c r="AV338" s="13" t="s">
        <v>80</v>
      </c>
      <c r="AW338" s="13" t="s">
        <v>27</v>
      </c>
      <c r="AX338" s="13" t="s">
        <v>71</v>
      </c>
      <c r="AY338" s="161" t="s">
        <v>152</v>
      </c>
    </row>
    <row r="339" spans="1:65" s="13" customFormat="1">
      <c r="B339" s="159"/>
      <c r="D339" s="160" t="s">
        <v>160</v>
      </c>
      <c r="E339" s="161" t="s">
        <v>1</v>
      </c>
      <c r="F339" s="162" t="s">
        <v>466</v>
      </c>
      <c r="H339" s="163">
        <v>36.1</v>
      </c>
      <c r="L339" s="159"/>
      <c r="M339" s="164"/>
      <c r="N339" s="165"/>
      <c r="O339" s="165"/>
      <c r="P339" s="165"/>
      <c r="Q339" s="165"/>
      <c r="R339" s="165"/>
      <c r="S339" s="165"/>
      <c r="T339" s="166"/>
      <c r="AT339" s="161" t="s">
        <v>160</v>
      </c>
      <c r="AU339" s="161" t="s">
        <v>80</v>
      </c>
      <c r="AV339" s="13" t="s">
        <v>80</v>
      </c>
      <c r="AW339" s="13" t="s">
        <v>27</v>
      </c>
      <c r="AX339" s="13" t="s">
        <v>71</v>
      </c>
      <c r="AY339" s="161" t="s">
        <v>152</v>
      </c>
    </row>
    <row r="340" spans="1:65" s="13" customFormat="1">
      <c r="B340" s="159"/>
      <c r="D340" s="160" t="s">
        <v>160</v>
      </c>
      <c r="E340" s="161" t="s">
        <v>1</v>
      </c>
      <c r="F340" s="162" t="s">
        <v>467</v>
      </c>
      <c r="H340" s="163">
        <v>117.6</v>
      </c>
      <c r="L340" s="159"/>
      <c r="M340" s="164"/>
      <c r="N340" s="165"/>
      <c r="O340" s="165"/>
      <c r="P340" s="165"/>
      <c r="Q340" s="165"/>
      <c r="R340" s="165"/>
      <c r="S340" s="165"/>
      <c r="T340" s="166"/>
      <c r="AT340" s="161" t="s">
        <v>160</v>
      </c>
      <c r="AU340" s="161" t="s">
        <v>80</v>
      </c>
      <c r="AV340" s="13" t="s">
        <v>80</v>
      </c>
      <c r="AW340" s="13" t="s">
        <v>27</v>
      </c>
      <c r="AX340" s="13" t="s">
        <v>71</v>
      </c>
      <c r="AY340" s="161" t="s">
        <v>152</v>
      </c>
    </row>
    <row r="341" spans="1:65" s="13" customFormat="1">
      <c r="B341" s="159"/>
      <c r="D341" s="160" t="s">
        <v>160</v>
      </c>
      <c r="E341" s="161" t="s">
        <v>1</v>
      </c>
      <c r="F341" s="162" t="s">
        <v>468</v>
      </c>
      <c r="H341" s="163">
        <v>12</v>
      </c>
      <c r="L341" s="159"/>
      <c r="M341" s="164"/>
      <c r="N341" s="165"/>
      <c r="O341" s="165"/>
      <c r="P341" s="165"/>
      <c r="Q341" s="165"/>
      <c r="R341" s="165"/>
      <c r="S341" s="165"/>
      <c r="T341" s="166"/>
      <c r="AT341" s="161" t="s">
        <v>160</v>
      </c>
      <c r="AU341" s="161" t="s">
        <v>80</v>
      </c>
      <c r="AV341" s="13" t="s">
        <v>80</v>
      </c>
      <c r="AW341" s="13" t="s">
        <v>27</v>
      </c>
      <c r="AX341" s="13" t="s">
        <v>71</v>
      </c>
      <c r="AY341" s="161" t="s">
        <v>152</v>
      </c>
    </row>
    <row r="342" spans="1:65" s="13" customFormat="1">
      <c r="B342" s="159"/>
      <c r="D342" s="160" t="s">
        <v>160</v>
      </c>
      <c r="E342" s="161" t="s">
        <v>1</v>
      </c>
      <c r="F342" s="162" t="s">
        <v>469</v>
      </c>
      <c r="H342" s="163">
        <v>8.4</v>
      </c>
      <c r="L342" s="159"/>
      <c r="M342" s="164"/>
      <c r="N342" s="165"/>
      <c r="O342" s="165"/>
      <c r="P342" s="165"/>
      <c r="Q342" s="165"/>
      <c r="R342" s="165"/>
      <c r="S342" s="165"/>
      <c r="T342" s="166"/>
      <c r="AT342" s="161" t="s">
        <v>160</v>
      </c>
      <c r="AU342" s="161" t="s">
        <v>80</v>
      </c>
      <c r="AV342" s="13" t="s">
        <v>80</v>
      </c>
      <c r="AW342" s="13" t="s">
        <v>27</v>
      </c>
      <c r="AX342" s="13" t="s">
        <v>71</v>
      </c>
      <c r="AY342" s="161" t="s">
        <v>152</v>
      </c>
    </row>
    <row r="343" spans="1:65" s="13" customFormat="1">
      <c r="B343" s="159"/>
      <c r="D343" s="160" t="s">
        <v>160</v>
      </c>
      <c r="E343" s="161" t="s">
        <v>1</v>
      </c>
      <c r="F343" s="162" t="s">
        <v>470</v>
      </c>
      <c r="H343" s="163">
        <v>11.76</v>
      </c>
      <c r="L343" s="159"/>
      <c r="M343" s="164"/>
      <c r="N343" s="165"/>
      <c r="O343" s="165"/>
      <c r="P343" s="165"/>
      <c r="Q343" s="165"/>
      <c r="R343" s="165"/>
      <c r="S343" s="165"/>
      <c r="T343" s="166"/>
      <c r="AT343" s="161" t="s">
        <v>160</v>
      </c>
      <c r="AU343" s="161" t="s">
        <v>80</v>
      </c>
      <c r="AV343" s="13" t="s">
        <v>80</v>
      </c>
      <c r="AW343" s="13" t="s">
        <v>27</v>
      </c>
      <c r="AX343" s="13" t="s">
        <v>71</v>
      </c>
      <c r="AY343" s="161" t="s">
        <v>152</v>
      </c>
    </row>
    <row r="344" spans="1:65" s="14" customFormat="1">
      <c r="B344" s="167"/>
      <c r="D344" s="160" t="s">
        <v>160</v>
      </c>
      <c r="E344" s="168" t="s">
        <v>1</v>
      </c>
      <c r="F344" s="169" t="s">
        <v>162</v>
      </c>
      <c r="H344" s="170">
        <v>296.26</v>
      </c>
      <c r="L344" s="167"/>
      <c r="M344" s="171"/>
      <c r="N344" s="172"/>
      <c r="O344" s="172"/>
      <c r="P344" s="172"/>
      <c r="Q344" s="172"/>
      <c r="R344" s="172"/>
      <c r="S344" s="172"/>
      <c r="T344" s="173"/>
      <c r="AT344" s="168" t="s">
        <v>160</v>
      </c>
      <c r="AU344" s="168" t="s">
        <v>80</v>
      </c>
      <c r="AV344" s="14" t="s">
        <v>158</v>
      </c>
      <c r="AW344" s="14" t="s">
        <v>27</v>
      </c>
      <c r="AX344" s="14" t="s">
        <v>78</v>
      </c>
      <c r="AY344" s="168" t="s">
        <v>152</v>
      </c>
    </row>
    <row r="345" spans="1:65" s="2" customFormat="1" ht="16.5" customHeight="1">
      <c r="A345" s="30"/>
      <c r="B345" s="146"/>
      <c r="C345" s="147" t="s">
        <v>471</v>
      </c>
      <c r="D345" s="147" t="s">
        <v>154</v>
      </c>
      <c r="E345" s="148" t="s">
        <v>472</v>
      </c>
      <c r="F345" s="149" t="s">
        <v>473</v>
      </c>
      <c r="G345" s="150" t="s">
        <v>157</v>
      </c>
      <c r="H345" s="151">
        <v>212.29300000000001</v>
      </c>
      <c r="I345" s="152">
        <v>17.98</v>
      </c>
      <c r="J345" s="152">
        <f>ROUND(I345*H345,2)</f>
        <v>3817.03</v>
      </c>
      <c r="K345" s="149" t="s">
        <v>173</v>
      </c>
      <c r="L345" s="31"/>
      <c r="M345" s="153" t="s">
        <v>1</v>
      </c>
      <c r="N345" s="154" t="s">
        <v>36</v>
      </c>
      <c r="O345" s="155">
        <v>0.08</v>
      </c>
      <c r="P345" s="155">
        <f>O345*H345</f>
        <v>16.983440000000002</v>
      </c>
      <c r="Q345" s="155">
        <v>0</v>
      </c>
      <c r="R345" s="155">
        <f>Q345*H345</f>
        <v>0</v>
      </c>
      <c r="S345" s="155">
        <v>1.4E-2</v>
      </c>
      <c r="T345" s="156">
        <f>S345*H345</f>
        <v>2.972102</v>
      </c>
      <c r="U345" s="30"/>
      <c r="V345" s="30"/>
      <c r="W345" s="30"/>
      <c r="X345" s="30"/>
      <c r="Y345" s="30"/>
      <c r="Z345" s="30"/>
      <c r="AA345" s="30"/>
      <c r="AB345" s="30"/>
      <c r="AC345" s="30"/>
      <c r="AD345" s="30"/>
      <c r="AE345" s="30"/>
      <c r="AR345" s="157" t="s">
        <v>244</v>
      </c>
      <c r="AT345" s="157" t="s">
        <v>154</v>
      </c>
      <c r="AU345" s="157" t="s">
        <v>80</v>
      </c>
      <c r="AY345" s="18" t="s">
        <v>152</v>
      </c>
      <c r="BE345" s="158">
        <f>IF(N345="základní",J345,0)</f>
        <v>3817.03</v>
      </c>
      <c r="BF345" s="158">
        <f>IF(N345="snížená",J345,0)</f>
        <v>0</v>
      </c>
      <c r="BG345" s="158">
        <f>IF(N345="zákl. přenesená",J345,0)</f>
        <v>0</v>
      </c>
      <c r="BH345" s="158">
        <f>IF(N345="sníž. přenesená",J345,0)</f>
        <v>0</v>
      </c>
      <c r="BI345" s="158">
        <f>IF(N345="nulová",J345,0)</f>
        <v>0</v>
      </c>
      <c r="BJ345" s="18" t="s">
        <v>78</v>
      </c>
      <c r="BK345" s="158">
        <f>ROUND(I345*H345,2)</f>
        <v>3817.03</v>
      </c>
      <c r="BL345" s="18" t="s">
        <v>244</v>
      </c>
      <c r="BM345" s="157" t="s">
        <v>474</v>
      </c>
    </row>
    <row r="346" spans="1:65" s="15" customFormat="1">
      <c r="B346" s="174"/>
      <c r="D346" s="160" t="s">
        <v>160</v>
      </c>
      <c r="E346" s="175" t="s">
        <v>1</v>
      </c>
      <c r="F346" s="176" t="s">
        <v>455</v>
      </c>
      <c r="H346" s="175" t="s">
        <v>1</v>
      </c>
      <c r="L346" s="174"/>
      <c r="M346" s="177"/>
      <c r="N346" s="178"/>
      <c r="O346" s="178"/>
      <c r="P346" s="178"/>
      <c r="Q346" s="178"/>
      <c r="R346" s="178"/>
      <c r="S346" s="178"/>
      <c r="T346" s="179"/>
      <c r="AT346" s="175" t="s">
        <v>160</v>
      </c>
      <c r="AU346" s="175" t="s">
        <v>80</v>
      </c>
      <c r="AV346" s="15" t="s">
        <v>78</v>
      </c>
      <c r="AW346" s="15" t="s">
        <v>27</v>
      </c>
      <c r="AX346" s="15" t="s">
        <v>71</v>
      </c>
      <c r="AY346" s="175" t="s">
        <v>152</v>
      </c>
    </row>
    <row r="347" spans="1:65" s="13" customFormat="1">
      <c r="B347" s="159"/>
      <c r="D347" s="160" t="s">
        <v>160</v>
      </c>
      <c r="E347" s="161" t="s">
        <v>1</v>
      </c>
      <c r="F347" s="162" t="s">
        <v>456</v>
      </c>
      <c r="H347" s="163">
        <v>31.395</v>
      </c>
      <c r="L347" s="159"/>
      <c r="M347" s="164"/>
      <c r="N347" s="165"/>
      <c r="O347" s="165"/>
      <c r="P347" s="165"/>
      <c r="Q347" s="165"/>
      <c r="R347" s="165"/>
      <c r="S347" s="165"/>
      <c r="T347" s="166"/>
      <c r="AT347" s="161" t="s">
        <v>160</v>
      </c>
      <c r="AU347" s="161" t="s">
        <v>80</v>
      </c>
      <c r="AV347" s="13" t="s">
        <v>80</v>
      </c>
      <c r="AW347" s="13" t="s">
        <v>27</v>
      </c>
      <c r="AX347" s="13" t="s">
        <v>71</v>
      </c>
      <c r="AY347" s="161" t="s">
        <v>152</v>
      </c>
    </row>
    <row r="348" spans="1:65" s="13" customFormat="1">
      <c r="B348" s="159"/>
      <c r="D348" s="160" t="s">
        <v>160</v>
      </c>
      <c r="E348" s="161" t="s">
        <v>1</v>
      </c>
      <c r="F348" s="162" t="s">
        <v>457</v>
      </c>
      <c r="H348" s="163">
        <v>180.898</v>
      </c>
      <c r="L348" s="159"/>
      <c r="M348" s="164"/>
      <c r="N348" s="165"/>
      <c r="O348" s="165"/>
      <c r="P348" s="165"/>
      <c r="Q348" s="165"/>
      <c r="R348" s="165"/>
      <c r="S348" s="165"/>
      <c r="T348" s="166"/>
      <c r="AT348" s="161" t="s">
        <v>160</v>
      </c>
      <c r="AU348" s="161" t="s">
        <v>80</v>
      </c>
      <c r="AV348" s="13" t="s">
        <v>80</v>
      </c>
      <c r="AW348" s="13" t="s">
        <v>27</v>
      </c>
      <c r="AX348" s="13" t="s">
        <v>71</v>
      </c>
      <c r="AY348" s="161" t="s">
        <v>152</v>
      </c>
    </row>
    <row r="349" spans="1:65" s="14" customFormat="1">
      <c r="B349" s="167"/>
      <c r="D349" s="160" t="s">
        <v>160</v>
      </c>
      <c r="E349" s="168" t="s">
        <v>1</v>
      </c>
      <c r="F349" s="169" t="s">
        <v>162</v>
      </c>
      <c r="H349" s="170">
        <v>212.29300000000001</v>
      </c>
      <c r="L349" s="167"/>
      <c r="M349" s="171"/>
      <c r="N349" s="172"/>
      <c r="O349" s="172"/>
      <c r="P349" s="172"/>
      <c r="Q349" s="172"/>
      <c r="R349" s="172"/>
      <c r="S349" s="172"/>
      <c r="T349" s="173"/>
      <c r="AT349" s="168" t="s">
        <v>160</v>
      </c>
      <c r="AU349" s="168" t="s">
        <v>80</v>
      </c>
      <c r="AV349" s="14" t="s">
        <v>158</v>
      </c>
      <c r="AW349" s="14" t="s">
        <v>27</v>
      </c>
      <c r="AX349" s="14" t="s">
        <v>78</v>
      </c>
      <c r="AY349" s="168" t="s">
        <v>152</v>
      </c>
    </row>
    <row r="350" spans="1:65" s="12" customFormat="1" ht="22.9" customHeight="1">
      <c r="B350" s="134"/>
      <c r="D350" s="135" t="s">
        <v>70</v>
      </c>
      <c r="E350" s="144" t="s">
        <v>475</v>
      </c>
      <c r="F350" s="144" t="s">
        <v>476</v>
      </c>
      <c r="J350" s="145">
        <f>BK350</f>
        <v>21701.46</v>
      </c>
      <c r="L350" s="134"/>
      <c r="M350" s="138"/>
      <c r="N350" s="139"/>
      <c r="O350" s="139"/>
      <c r="P350" s="140">
        <f>SUM(P351:P369)</f>
        <v>141.5566</v>
      </c>
      <c r="Q350" s="139"/>
      <c r="R350" s="140">
        <f>SUM(R351:R369)</f>
        <v>0</v>
      </c>
      <c r="S350" s="139"/>
      <c r="T350" s="141">
        <f>SUM(T351:T369)</f>
        <v>2.2116283999999999</v>
      </c>
      <c r="AR350" s="135" t="s">
        <v>80</v>
      </c>
      <c r="AT350" s="142" t="s">
        <v>70</v>
      </c>
      <c r="AU350" s="142" t="s">
        <v>78</v>
      </c>
      <c r="AY350" s="135" t="s">
        <v>152</v>
      </c>
      <c r="BK350" s="143">
        <f>SUM(BK351:BK369)</f>
        <v>21701.46</v>
      </c>
    </row>
    <row r="351" spans="1:65" s="2" customFormat="1" ht="16.5" customHeight="1">
      <c r="A351" s="30"/>
      <c r="B351" s="146"/>
      <c r="C351" s="147" t="s">
        <v>477</v>
      </c>
      <c r="D351" s="147" t="s">
        <v>154</v>
      </c>
      <c r="E351" s="148" t="s">
        <v>478</v>
      </c>
      <c r="F351" s="149" t="s">
        <v>479</v>
      </c>
      <c r="G351" s="150" t="s">
        <v>157</v>
      </c>
      <c r="H351" s="151">
        <v>296.26</v>
      </c>
      <c r="I351" s="152">
        <v>45.21</v>
      </c>
      <c r="J351" s="152">
        <f>ROUND(I351*H351,2)</f>
        <v>13393.91</v>
      </c>
      <c r="K351" s="149" t="s">
        <v>173</v>
      </c>
      <c r="L351" s="31"/>
      <c r="M351" s="153" t="s">
        <v>1</v>
      </c>
      <c r="N351" s="154" t="s">
        <v>36</v>
      </c>
      <c r="O351" s="155">
        <v>0.36</v>
      </c>
      <c r="P351" s="155">
        <f>O351*H351</f>
        <v>106.6536</v>
      </c>
      <c r="Q351" s="155">
        <v>0</v>
      </c>
      <c r="R351" s="155">
        <f>Q351*H351</f>
        <v>0</v>
      </c>
      <c r="S351" s="155">
        <v>5.94E-3</v>
      </c>
      <c r="T351" s="156">
        <f>S351*H351</f>
        <v>1.7597844</v>
      </c>
      <c r="U351" s="30"/>
      <c r="V351" s="30"/>
      <c r="W351" s="30"/>
      <c r="X351" s="30"/>
      <c r="Y351" s="30"/>
      <c r="Z351" s="30"/>
      <c r="AA351" s="30"/>
      <c r="AB351" s="30"/>
      <c r="AC351" s="30"/>
      <c r="AD351" s="30"/>
      <c r="AE351" s="30"/>
      <c r="AR351" s="157" t="s">
        <v>244</v>
      </c>
      <c r="AT351" s="157" t="s">
        <v>154</v>
      </c>
      <c r="AU351" s="157" t="s">
        <v>80</v>
      </c>
      <c r="AY351" s="18" t="s">
        <v>152</v>
      </c>
      <c r="BE351" s="158">
        <f>IF(N351="základní",J351,0)</f>
        <v>13393.91</v>
      </c>
      <c r="BF351" s="158">
        <f>IF(N351="snížená",J351,0)</f>
        <v>0</v>
      </c>
      <c r="BG351" s="158">
        <f>IF(N351="zákl. přenesená",J351,0)</f>
        <v>0</v>
      </c>
      <c r="BH351" s="158">
        <f>IF(N351="sníž. přenesená",J351,0)</f>
        <v>0</v>
      </c>
      <c r="BI351" s="158">
        <f>IF(N351="nulová",J351,0)</f>
        <v>0</v>
      </c>
      <c r="BJ351" s="18" t="s">
        <v>78</v>
      </c>
      <c r="BK351" s="158">
        <f>ROUND(I351*H351,2)</f>
        <v>13393.91</v>
      </c>
      <c r="BL351" s="18" t="s">
        <v>244</v>
      </c>
      <c r="BM351" s="157" t="s">
        <v>480</v>
      </c>
    </row>
    <row r="352" spans="1:65" s="15" customFormat="1">
      <c r="B352" s="174"/>
      <c r="D352" s="160" t="s">
        <v>160</v>
      </c>
      <c r="E352" s="175" t="s">
        <v>1</v>
      </c>
      <c r="F352" s="176" t="s">
        <v>464</v>
      </c>
      <c r="H352" s="175" t="s">
        <v>1</v>
      </c>
      <c r="L352" s="174"/>
      <c r="M352" s="177"/>
      <c r="N352" s="178"/>
      <c r="O352" s="178"/>
      <c r="P352" s="178"/>
      <c r="Q352" s="178"/>
      <c r="R352" s="178"/>
      <c r="S352" s="178"/>
      <c r="T352" s="179"/>
      <c r="AT352" s="175" t="s">
        <v>160</v>
      </c>
      <c r="AU352" s="175" t="s">
        <v>80</v>
      </c>
      <c r="AV352" s="15" t="s">
        <v>78</v>
      </c>
      <c r="AW352" s="15" t="s">
        <v>27</v>
      </c>
      <c r="AX352" s="15" t="s">
        <v>71</v>
      </c>
      <c r="AY352" s="175" t="s">
        <v>152</v>
      </c>
    </row>
    <row r="353" spans="1:65" s="13" customFormat="1">
      <c r="B353" s="159"/>
      <c r="D353" s="160" t="s">
        <v>160</v>
      </c>
      <c r="E353" s="161" t="s">
        <v>1</v>
      </c>
      <c r="F353" s="162" t="s">
        <v>465</v>
      </c>
      <c r="H353" s="163">
        <v>110.4</v>
      </c>
      <c r="L353" s="159"/>
      <c r="M353" s="164"/>
      <c r="N353" s="165"/>
      <c r="O353" s="165"/>
      <c r="P353" s="165"/>
      <c r="Q353" s="165"/>
      <c r="R353" s="165"/>
      <c r="S353" s="165"/>
      <c r="T353" s="166"/>
      <c r="AT353" s="161" t="s">
        <v>160</v>
      </c>
      <c r="AU353" s="161" t="s">
        <v>80</v>
      </c>
      <c r="AV353" s="13" t="s">
        <v>80</v>
      </c>
      <c r="AW353" s="13" t="s">
        <v>27</v>
      </c>
      <c r="AX353" s="13" t="s">
        <v>71</v>
      </c>
      <c r="AY353" s="161" t="s">
        <v>152</v>
      </c>
    </row>
    <row r="354" spans="1:65" s="13" customFormat="1">
      <c r="B354" s="159"/>
      <c r="D354" s="160" t="s">
        <v>160</v>
      </c>
      <c r="E354" s="161" t="s">
        <v>1</v>
      </c>
      <c r="F354" s="162" t="s">
        <v>466</v>
      </c>
      <c r="H354" s="163">
        <v>36.1</v>
      </c>
      <c r="L354" s="159"/>
      <c r="M354" s="164"/>
      <c r="N354" s="165"/>
      <c r="O354" s="165"/>
      <c r="P354" s="165"/>
      <c r="Q354" s="165"/>
      <c r="R354" s="165"/>
      <c r="S354" s="165"/>
      <c r="T354" s="166"/>
      <c r="AT354" s="161" t="s">
        <v>160</v>
      </c>
      <c r="AU354" s="161" t="s">
        <v>80</v>
      </c>
      <c r="AV354" s="13" t="s">
        <v>80</v>
      </c>
      <c r="AW354" s="13" t="s">
        <v>27</v>
      </c>
      <c r="AX354" s="13" t="s">
        <v>71</v>
      </c>
      <c r="AY354" s="161" t="s">
        <v>152</v>
      </c>
    </row>
    <row r="355" spans="1:65" s="13" customFormat="1">
      <c r="B355" s="159"/>
      <c r="D355" s="160" t="s">
        <v>160</v>
      </c>
      <c r="E355" s="161" t="s">
        <v>1</v>
      </c>
      <c r="F355" s="162" t="s">
        <v>467</v>
      </c>
      <c r="H355" s="163">
        <v>117.6</v>
      </c>
      <c r="L355" s="159"/>
      <c r="M355" s="164"/>
      <c r="N355" s="165"/>
      <c r="O355" s="165"/>
      <c r="P355" s="165"/>
      <c r="Q355" s="165"/>
      <c r="R355" s="165"/>
      <c r="S355" s="165"/>
      <c r="T355" s="166"/>
      <c r="AT355" s="161" t="s">
        <v>160</v>
      </c>
      <c r="AU355" s="161" t="s">
        <v>80</v>
      </c>
      <c r="AV355" s="13" t="s">
        <v>80</v>
      </c>
      <c r="AW355" s="13" t="s">
        <v>27</v>
      </c>
      <c r="AX355" s="13" t="s">
        <v>71</v>
      </c>
      <c r="AY355" s="161" t="s">
        <v>152</v>
      </c>
    </row>
    <row r="356" spans="1:65" s="13" customFormat="1">
      <c r="B356" s="159"/>
      <c r="D356" s="160" t="s">
        <v>160</v>
      </c>
      <c r="E356" s="161" t="s">
        <v>1</v>
      </c>
      <c r="F356" s="162" t="s">
        <v>468</v>
      </c>
      <c r="H356" s="163">
        <v>12</v>
      </c>
      <c r="L356" s="159"/>
      <c r="M356" s="164"/>
      <c r="N356" s="165"/>
      <c r="O356" s="165"/>
      <c r="P356" s="165"/>
      <c r="Q356" s="165"/>
      <c r="R356" s="165"/>
      <c r="S356" s="165"/>
      <c r="T356" s="166"/>
      <c r="AT356" s="161" t="s">
        <v>160</v>
      </c>
      <c r="AU356" s="161" t="s">
        <v>80</v>
      </c>
      <c r="AV356" s="13" t="s">
        <v>80</v>
      </c>
      <c r="AW356" s="13" t="s">
        <v>27</v>
      </c>
      <c r="AX356" s="13" t="s">
        <v>71</v>
      </c>
      <c r="AY356" s="161" t="s">
        <v>152</v>
      </c>
    </row>
    <row r="357" spans="1:65" s="13" customFormat="1">
      <c r="B357" s="159"/>
      <c r="D357" s="160" t="s">
        <v>160</v>
      </c>
      <c r="E357" s="161" t="s">
        <v>1</v>
      </c>
      <c r="F357" s="162" t="s">
        <v>469</v>
      </c>
      <c r="H357" s="163">
        <v>8.4</v>
      </c>
      <c r="L357" s="159"/>
      <c r="M357" s="164"/>
      <c r="N357" s="165"/>
      <c r="O357" s="165"/>
      <c r="P357" s="165"/>
      <c r="Q357" s="165"/>
      <c r="R357" s="165"/>
      <c r="S357" s="165"/>
      <c r="T357" s="166"/>
      <c r="AT357" s="161" t="s">
        <v>160</v>
      </c>
      <c r="AU357" s="161" t="s">
        <v>80</v>
      </c>
      <c r="AV357" s="13" t="s">
        <v>80</v>
      </c>
      <c r="AW357" s="13" t="s">
        <v>27</v>
      </c>
      <c r="AX357" s="13" t="s">
        <v>71</v>
      </c>
      <c r="AY357" s="161" t="s">
        <v>152</v>
      </c>
    </row>
    <row r="358" spans="1:65" s="13" customFormat="1">
      <c r="B358" s="159"/>
      <c r="D358" s="160" t="s">
        <v>160</v>
      </c>
      <c r="E358" s="161" t="s">
        <v>1</v>
      </c>
      <c r="F358" s="162" t="s">
        <v>470</v>
      </c>
      <c r="H358" s="163">
        <v>11.76</v>
      </c>
      <c r="L358" s="159"/>
      <c r="M358" s="164"/>
      <c r="N358" s="165"/>
      <c r="O358" s="165"/>
      <c r="P358" s="165"/>
      <c r="Q358" s="165"/>
      <c r="R358" s="165"/>
      <c r="S358" s="165"/>
      <c r="T358" s="166"/>
      <c r="AT358" s="161" t="s">
        <v>160</v>
      </c>
      <c r="AU358" s="161" t="s">
        <v>80</v>
      </c>
      <c r="AV358" s="13" t="s">
        <v>80</v>
      </c>
      <c r="AW358" s="13" t="s">
        <v>27</v>
      </c>
      <c r="AX358" s="13" t="s">
        <v>71</v>
      </c>
      <c r="AY358" s="161" t="s">
        <v>152</v>
      </c>
    </row>
    <row r="359" spans="1:65" s="14" customFormat="1">
      <c r="B359" s="167"/>
      <c r="D359" s="160" t="s">
        <v>160</v>
      </c>
      <c r="E359" s="168" t="s">
        <v>1</v>
      </c>
      <c r="F359" s="169" t="s">
        <v>162</v>
      </c>
      <c r="H359" s="170">
        <v>296.26</v>
      </c>
      <c r="L359" s="167"/>
      <c r="M359" s="171"/>
      <c r="N359" s="172"/>
      <c r="O359" s="172"/>
      <c r="P359" s="172"/>
      <c r="Q359" s="172"/>
      <c r="R359" s="172"/>
      <c r="S359" s="172"/>
      <c r="T359" s="173"/>
      <c r="AT359" s="168" t="s">
        <v>160</v>
      </c>
      <c r="AU359" s="168" t="s">
        <v>80</v>
      </c>
      <c r="AV359" s="14" t="s">
        <v>158</v>
      </c>
      <c r="AW359" s="14" t="s">
        <v>27</v>
      </c>
      <c r="AX359" s="14" t="s">
        <v>78</v>
      </c>
      <c r="AY359" s="168" t="s">
        <v>152</v>
      </c>
    </row>
    <row r="360" spans="1:65" s="2" customFormat="1" ht="16.5" customHeight="1">
      <c r="A360" s="30"/>
      <c r="B360" s="146"/>
      <c r="C360" s="147" t="s">
        <v>481</v>
      </c>
      <c r="D360" s="147" t="s">
        <v>154</v>
      </c>
      <c r="E360" s="148" t="s">
        <v>482</v>
      </c>
      <c r="F360" s="149" t="s">
        <v>483</v>
      </c>
      <c r="G360" s="150" t="s">
        <v>306</v>
      </c>
      <c r="H360" s="151">
        <v>28.8</v>
      </c>
      <c r="I360" s="152">
        <v>34.74</v>
      </c>
      <c r="J360" s="152">
        <f>ROUND(I360*H360,2)</f>
        <v>1000.51</v>
      </c>
      <c r="K360" s="149" t="s">
        <v>173</v>
      </c>
      <c r="L360" s="31"/>
      <c r="M360" s="153" t="s">
        <v>1</v>
      </c>
      <c r="N360" s="154" t="s">
        <v>36</v>
      </c>
      <c r="O360" s="155">
        <v>0.14599999999999999</v>
      </c>
      <c r="P360" s="155">
        <f>O360*H360</f>
        <v>4.2047999999999996</v>
      </c>
      <c r="Q360" s="155">
        <v>0</v>
      </c>
      <c r="R360" s="155">
        <f>Q360*H360</f>
        <v>0</v>
      </c>
      <c r="S360" s="155">
        <v>1.7700000000000001E-3</v>
      </c>
      <c r="T360" s="156">
        <f>S360*H360</f>
        <v>5.0976E-2</v>
      </c>
      <c r="U360" s="30"/>
      <c r="V360" s="30"/>
      <c r="W360" s="30"/>
      <c r="X360" s="30"/>
      <c r="Y360" s="30"/>
      <c r="Z360" s="30"/>
      <c r="AA360" s="30"/>
      <c r="AB360" s="30"/>
      <c r="AC360" s="30"/>
      <c r="AD360" s="30"/>
      <c r="AE360" s="30"/>
      <c r="AR360" s="157" t="s">
        <v>244</v>
      </c>
      <c r="AT360" s="157" t="s">
        <v>154</v>
      </c>
      <c r="AU360" s="157" t="s">
        <v>80</v>
      </c>
      <c r="AY360" s="18" t="s">
        <v>152</v>
      </c>
      <c r="BE360" s="158">
        <f>IF(N360="základní",J360,0)</f>
        <v>1000.51</v>
      </c>
      <c r="BF360" s="158">
        <f>IF(N360="snížená",J360,0)</f>
        <v>0</v>
      </c>
      <c r="BG360" s="158">
        <f>IF(N360="zákl. přenesená",J360,0)</f>
        <v>0</v>
      </c>
      <c r="BH360" s="158">
        <f>IF(N360="sníž. přenesená",J360,0)</f>
        <v>0</v>
      </c>
      <c r="BI360" s="158">
        <f>IF(N360="nulová",J360,0)</f>
        <v>0</v>
      </c>
      <c r="BJ360" s="18" t="s">
        <v>78</v>
      </c>
      <c r="BK360" s="158">
        <f>ROUND(I360*H360,2)</f>
        <v>1000.51</v>
      </c>
      <c r="BL360" s="18" t="s">
        <v>244</v>
      </c>
      <c r="BM360" s="157" t="s">
        <v>484</v>
      </c>
    </row>
    <row r="361" spans="1:65" s="13" customFormat="1">
      <c r="B361" s="159"/>
      <c r="D361" s="160" t="s">
        <v>160</v>
      </c>
      <c r="E361" s="161" t="s">
        <v>1</v>
      </c>
      <c r="F361" s="162" t="s">
        <v>485</v>
      </c>
      <c r="H361" s="163">
        <v>28.8</v>
      </c>
      <c r="L361" s="159"/>
      <c r="M361" s="164"/>
      <c r="N361" s="165"/>
      <c r="O361" s="165"/>
      <c r="P361" s="165"/>
      <c r="Q361" s="165"/>
      <c r="R361" s="165"/>
      <c r="S361" s="165"/>
      <c r="T361" s="166"/>
      <c r="AT361" s="161" t="s">
        <v>160</v>
      </c>
      <c r="AU361" s="161" t="s">
        <v>80</v>
      </c>
      <c r="AV361" s="13" t="s">
        <v>80</v>
      </c>
      <c r="AW361" s="13" t="s">
        <v>27</v>
      </c>
      <c r="AX361" s="13" t="s">
        <v>78</v>
      </c>
      <c r="AY361" s="161" t="s">
        <v>152</v>
      </c>
    </row>
    <row r="362" spans="1:65" s="2" customFormat="1" ht="16.5" customHeight="1">
      <c r="A362" s="30"/>
      <c r="B362" s="146"/>
      <c r="C362" s="147" t="s">
        <v>486</v>
      </c>
      <c r="D362" s="147" t="s">
        <v>154</v>
      </c>
      <c r="E362" s="148" t="s">
        <v>487</v>
      </c>
      <c r="F362" s="149" t="s">
        <v>488</v>
      </c>
      <c r="G362" s="150" t="s">
        <v>300</v>
      </c>
      <c r="H362" s="151">
        <v>1</v>
      </c>
      <c r="I362" s="152">
        <v>49.28</v>
      </c>
      <c r="J362" s="152">
        <f>ROUND(I362*H362,2)</f>
        <v>49.28</v>
      </c>
      <c r="K362" s="149" t="s">
        <v>173</v>
      </c>
      <c r="L362" s="31"/>
      <c r="M362" s="153" t="s">
        <v>1</v>
      </c>
      <c r="N362" s="154" t="s">
        <v>36</v>
      </c>
      <c r="O362" s="155">
        <v>0.20699999999999999</v>
      </c>
      <c r="P362" s="155">
        <f>O362*H362</f>
        <v>0.20699999999999999</v>
      </c>
      <c r="Q362" s="155">
        <v>0</v>
      </c>
      <c r="R362" s="155">
        <f>Q362*H362</f>
        <v>0</v>
      </c>
      <c r="S362" s="155">
        <v>9.0600000000000003E-3</v>
      </c>
      <c r="T362" s="156">
        <f>S362*H362</f>
        <v>9.0600000000000003E-3</v>
      </c>
      <c r="U362" s="30"/>
      <c r="V362" s="30"/>
      <c r="W362" s="30"/>
      <c r="X362" s="30"/>
      <c r="Y362" s="30"/>
      <c r="Z362" s="30"/>
      <c r="AA362" s="30"/>
      <c r="AB362" s="30"/>
      <c r="AC362" s="30"/>
      <c r="AD362" s="30"/>
      <c r="AE362" s="30"/>
      <c r="AR362" s="157" t="s">
        <v>244</v>
      </c>
      <c r="AT362" s="157" t="s">
        <v>154</v>
      </c>
      <c r="AU362" s="157" t="s">
        <v>80</v>
      </c>
      <c r="AY362" s="18" t="s">
        <v>152</v>
      </c>
      <c r="BE362" s="158">
        <f>IF(N362="základní",J362,0)</f>
        <v>49.28</v>
      </c>
      <c r="BF362" s="158">
        <f>IF(N362="snížená",J362,0)</f>
        <v>0</v>
      </c>
      <c r="BG362" s="158">
        <f>IF(N362="zákl. přenesená",J362,0)</f>
        <v>0</v>
      </c>
      <c r="BH362" s="158">
        <f>IF(N362="sníž. přenesená",J362,0)</f>
        <v>0</v>
      </c>
      <c r="BI362" s="158">
        <f>IF(N362="nulová",J362,0)</f>
        <v>0</v>
      </c>
      <c r="BJ362" s="18" t="s">
        <v>78</v>
      </c>
      <c r="BK362" s="158">
        <f>ROUND(I362*H362,2)</f>
        <v>49.28</v>
      </c>
      <c r="BL362" s="18" t="s">
        <v>244</v>
      </c>
      <c r="BM362" s="157" t="s">
        <v>489</v>
      </c>
    </row>
    <row r="363" spans="1:65" s="2" customFormat="1" ht="16.5" customHeight="1">
      <c r="A363" s="30"/>
      <c r="B363" s="146"/>
      <c r="C363" s="147" t="s">
        <v>490</v>
      </c>
      <c r="D363" s="147" t="s">
        <v>154</v>
      </c>
      <c r="E363" s="148" t="s">
        <v>491</v>
      </c>
      <c r="F363" s="149" t="s">
        <v>492</v>
      </c>
      <c r="G363" s="150" t="s">
        <v>157</v>
      </c>
      <c r="H363" s="151">
        <v>1.5</v>
      </c>
      <c r="I363" s="152">
        <v>137.97999999999999</v>
      </c>
      <c r="J363" s="152">
        <f>ROUND(I363*H363,2)</f>
        <v>206.97</v>
      </c>
      <c r="K363" s="149" t="s">
        <v>173</v>
      </c>
      <c r="L363" s="31"/>
      <c r="M363" s="153" t="s">
        <v>1</v>
      </c>
      <c r="N363" s="154" t="s">
        <v>36</v>
      </c>
      <c r="O363" s="155">
        <v>0.57999999999999996</v>
      </c>
      <c r="P363" s="155">
        <f>O363*H363</f>
        <v>0.86999999999999988</v>
      </c>
      <c r="Q363" s="155">
        <v>0</v>
      </c>
      <c r="R363" s="155">
        <f>Q363*H363</f>
        <v>0</v>
      </c>
      <c r="S363" s="155">
        <v>5.8399999999999997E-3</v>
      </c>
      <c r="T363" s="156">
        <f>S363*H363</f>
        <v>8.7600000000000004E-3</v>
      </c>
      <c r="U363" s="30"/>
      <c r="V363" s="30"/>
      <c r="W363" s="30"/>
      <c r="X363" s="30"/>
      <c r="Y363" s="30"/>
      <c r="Z363" s="30"/>
      <c r="AA363" s="30"/>
      <c r="AB363" s="30"/>
      <c r="AC363" s="30"/>
      <c r="AD363" s="30"/>
      <c r="AE363" s="30"/>
      <c r="AR363" s="157" t="s">
        <v>244</v>
      </c>
      <c r="AT363" s="157" t="s">
        <v>154</v>
      </c>
      <c r="AU363" s="157" t="s">
        <v>80</v>
      </c>
      <c r="AY363" s="18" t="s">
        <v>152</v>
      </c>
      <c r="BE363" s="158">
        <f>IF(N363="základní",J363,0)</f>
        <v>206.97</v>
      </c>
      <c r="BF363" s="158">
        <f>IF(N363="snížená",J363,0)</f>
        <v>0</v>
      </c>
      <c r="BG363" s="158">
        <f>IF(N363="zákl. přenesená",J363,0)</f>
        <v>0</v>
      </c>
      <c r="BH363" s="158">
        <f>IF(N363="sníž. přenesená",J363,0)</f>
        <v>0</v>
      </c>
      <c r="BI363" s="158">
        <f>IF(N363="nulová",J363,0)</f>
        <v>0</v>
      </c>
      <c r="BJ363" s="18" t="s">
        <v>78</v>
      </c>
      <c r="BK363" s="158">
        <f>ROUND(I363*H363,2)</f>
        <v>206.97</v>
      </c>
      <c r="BL363" s="18" t="s">
        <v>244</v>
      </c>
      <c r="BM363" s="157" t="s">
        <v>493</v>
      </c>
    </row>
    <row r="364" spans="1:65" s="13" customFormat="1">
      <c r="B364" s="159"/>
      <c r="D364" s="160" t="s">
        <v>160</v>
      </c>
      <c r="E364" s="161" t="s">
        <v>1</v>
      </c>
      <c r="F364" s="162" t="s">
        <v>494</v>
      </c>
      <c r="H364" s="163">
        <v>1.5</v>
      </c>
      <c r="L364" s="159"/>
      <c r="M364" s="164"/>
      <c r="N364" s="165"/>
      <c r="O364" s="165"/>
      <c r="P364" s="165"/>
      <c r="Q364" s="165"/>
      <c r="R364" s="165"/>
      <c r="S364" s="165"/>
      <c r="T364" s="166"/>
      <c r="AT364" s="161" t="s">
        <v>160</v>
      </c>
      <c r="AU364" s="161" t="s">
        <v>80</v>
      </c>
      <c r="AV364" s="13" t="s">
        <v>80</v>
      </c>
      <c r="AW364" s="13" t="s">
        <v>27</v>
      </c>
      <c r="AX364" s="13" t="s">
        <v>78</v>
      </c>
      <c r="AY364" s="161" t="s">
        <v>152</v>
      </c>
    </row>
    <row r="365" spans="1:65" s="2" customFormat="1" ht="21.75" customHeight="1">
      <c r="A365" s="30"/>
      <c r="B365" s="146"/>
      <c r="C365" s="147" t="s">
        <v>495</v>
      </c>
      <c r="D365" s="147" t="s">
        <v>154</v>
      </c>
      <c r="E365" s="148" t="s">
        <v>496</v>
      </c>
      <c r="F365" s="149" t="s">
        <v>497</v>
      </c>
      <c r="G365" s="150" t="s">
        <v>300</v>
      </c>
      <c r="H365" s="151">
        <v>2</v>
      </c>
      <c r="I365" s="152">
        <v>101.64</v>
      </c>
      <c r="J365" s="152">
        <f>ROUND(I365*H365,2)</f>
        <v>203.28</v>
      </c>
      <c r="K365" s="149" t="s">
        <v>173</v>
      </c>
      <c r="L365" s="31"/>
      <c r="M365" s="153" t="s">
        <v>1</v>
      </c>
      <c r="N365" s="154" t="s">
        <v>36</v>
      </c>
      <c r="O365" s="155">
        <v>0.42799999999999999</v>
      </c>
      <c r="P365" s="155">
        <f>O365*H365</f>
        <v>0.85599999999999998</v>
      </c>
      <c r="Q365" s="155">
        <v>0</v>
      </c>
      <c r="R365" s="155">
        <f>Q365*H365</f>
        <v>0</v>
      </c>
      <c r="S365" s="155">
        <v>1.8799999999999999E-3</v>
      </c>
      <c r="T365" s="156">
        <f>S365*H365</f>
        <v>3.7599999999999999E-3</v>
      </c>
      <c r="U365" s="30"/>
      <c r="V365" s="30"/>
      <c r="W365" s="30"/>
      <c r="X365" s="30"/>
      <c r="Y365" s="30"/>
      <c r="Z365" s="30"/>
      <c r="AA365" s="30"/>
      <c r="AB365" s="30"/>
      <c r="AC365" s="30"/>
      <c r="AD365" s="30"/>
      <c r="AE365" s="30"/>
      <c r="AR365" s="157" t="s">
        <v>244</v>
      </c>
      <c r="AT365" s="157" t="s">
        <v>154</v>
      </c>
      <c r="AU365" s="157" t="s">
        <v>80</v>
      </c>
      <c r="AY365" s="18" t="s">
        <v>152</v>
      </c>
      <c r="BE365" s="158">
        <f>IF(N365="základní",J365,0)</f>
        <v>203.28</v>
      </c>
      <c r="BF365" s="158">
        <f>IF(N365="snížená",J365,0)</f>
        <v>0</v>
      </c>
      <c r="BG365" s="158">
        <f>IF(N365="zákl. přenesená",J365,0)</f>
        <v>0</v>
      </c>
      <c r="BH365" s="158">
        <f>IF(N365="sníž. přenesená",J365,0)</f>
        <v>0</v>
      </c>
      <c r="BI365" s="158">
        <f>IF(N365="nulová",J365,0)</f>
        <v>0</v>
      </c>
      <c r="BJ365" s="18" t="s">
        <v>78</v>
      </c>
      <c r="BK365" s="158">
        <f>ROUND(I365*H365,2)</f>
        <v>203.28</v>
      </c>
      <c r="BL365" s="18" t="s">
        <v>244</v>
      </c>
      <c r="BM365" s="157" t="s">
        <v>498</v>
      </c>
    </row>
    <row r="366" spans="1:65" s="2" customFormat="1" ht="21.75" customHeight="1">
      <c r="A366" s="30"/>
      <c r="B366" s="146"/>
      <c r="C366" s="147" t="s">
        <v>499</v>
      </c>
      <c r="D366" s="147" t="s">
        <v>154</v>
      </c>
      <c r="E366" s="148" t="s">
        <v>500</v>
      </c>
      <c r="F366" s="149" t="s">
        <v>501</v>
      </c>
      <c r="G366" s="150" t="s">
        <v>306</v>
      </c>
      <c r="H366" s="151">
        <v>28.8</v>
      </c>
      <c r="I366" s="152">
        <v>228.53</v>
      </c>
      <c r="J366" s="152">
        <f>ROUND(I366*H366,2)</f>
        <v>6581.66</v>
      </c>
      <c r="K366" s="149" t="s">
        <v>173</v>
      </c>
      <c r="L366" s="31"/>
      <c r="M366" s="153" t="s">
        <v>1</v>
      </c>
      <c r="N366" s="154" t="s">
        <v>36</v>
      </c>
      <c r="O366" s="155">
        <v>0.96</v>
      </c>
      <c r="P366" s="155">
        <f>O366*H366</f>
        <v>27.648</v>
      </c>
      <c r="Q366" s="155">
        <v>0</v>
      </c>
      <c r="R366" s="155">
        <f>Q366*H366</f>
        <v>0</v>
      </c>
      <c r="S366" s="155">
        <v>1.213E-2</v>
      </c>
      <c r="T366" s="156">
        <f>S366*H366</f>
        <v>0.34934399999999999</v>
      </c>
      <c r="U366" s="30"/>
      <c r="V366" s="30"/>
      <c r="W366" s="30"/>
      <c r="X366" s="30"/>
      <c r="Y366" s="30"/>
      <c r="Z366" s="30"/>
      <c r="AA366" s="30"/>
      <c r="AB366" s="30"/>
      <c r="AC366" s="30"/>
      <c r="AD366" s="30"/>
      <c r="AE366" s="30"/>
      <c r="AR366" s="157" t="s">
        <v>244</v>
      </c>
      <c r="AT366" s="157" t="s">
        <v>154</v>
      </c>
      <c r="AU366" s="157" t="s">
        <v>80</v>
      </c>
      <c r="AY366" s="18" t="s">
        <v>152</v>
      </c>
      <c r="BE366" s="158">
        <f>IF(N366="základní",J366,0)</f>
        <v>6581.66</v>
      </c>
      <c r="BF366" s="158">
        <f>IF(N366="snížená",J366,0)</f>
        <v>0</v>
      </c>
      <c r="BG366" s="158">
        <f>IF(N366="zákl. přenesená",J366,0)</f>
        <v>0</v>
      </c>
      <c r="BH366" s="158">
        <f>IF(N366="sníž. přenesená",J366,0)</f>
        <v>0</v>
      </c>
      <c r="BI366" s="158">
        <f>IF(N366="nulová",J366,0)</f>
        <v>0</v>
      </c>
      <c r="BJ366" s="18" t="s">
        <v>78</v>
      </c>
      <c r="BK366" s="158">
        <f>ROUND(I366*H366,2)</f>
        <v>6581.66</v>
      </c>
      <c r="BL366" s="18" t="s">
        <v>244</v>
      </c>
      <c r="BM366" s="157" t="s">
        <v>502</v>
      </c>
    </row>
    <row r="367" spans="1:65" s="13" customFormat="1">
      <c r="B367" s="159"/>
      <c r="D367" s="160" t="s">
        <v>160</v>
      </c>
      <c r="E367" s="161" t="s">
        <v>1</v>
      </c>
      <c r="F367" s="162" t="s">
        <v>485</v>
      </c>
      <c r="H367" s="163">
        <v>28.8</v>
      </c>
      <c r="L367" s="159"/>
      <c r="M367" s="164"/>
      <c r="N367" s="165"/>
      <c r="O367" s="165"/>
      <c r="P367" s="165"/>
      <c r="Q367" s="165"/>
      <c r="R367" s="165"/>
      <c r="S367" s="165"/>
      <c r="T367" s="166"/>
      <c r="AT367" s="161" t="s">
        <v>160</v>
      </c>
      <c r="AU367" s="161" t="s">
        <v>80</v>
      </c>
      <c r="AV367" s="13" t="s">
        <v>80</v>
      </c>
      <c r="AW367" s="13" t="s">
        <v>27</v>
      </c>
      <c r="AX367" s="13" t="s">
        <v>78</v>
      </c>
      <c r="AY367" s="161" t="s">
        <v>152</v>
      </c>
    </row>
    <row r="368" spans="1:65" s="2" customFormat="1" ht="16.5" customHeight="1">
      <c r="A368" s="30"/>
      <c r="B368" s="146"/>
      <c r="C368" s="147" t="s">
        <v>503</v>
      </c>
      <c r="D368" s="147" t="s">
        <v>154</v>
      </c>
      <c r="E368" s="148" t="s">
        <v>504</v>
      </c>
      <c r="F368" s="149" t="s">
        <v>505</v>
      </c>
      <c r="G368" s="150" t="s">
        <v>306</v>
      </c>
      <c r="H368" s="151">
        <v>7.6</v>
      </c>
      <c r="I368" s="152">
        <v>34.979999999999997</v>
      </c>
      <c r="J368" s="152">
        <f>ROUND(I368*H368,2)</f>
        <v>265.85000000000002</v>
      </c>
      <c r="K368" s="149" t="s">
        <v>173</v>
      </c>
      <c r="L368" s="31"/>
      <c r="M368" s="153" t="s">
        <v>1</v>
      </c>
      <c r="N368" s="154" t="s">
        <v>36</v>
      </c>
      <c r="O368" s="155">
        <v>0.14699999999999999</v>
      </c>
      <c r="P368" s="155">
        <f>O368*H368</f>
        <v>1.1172</v>
      </c>
      <c r="Q368" s="155">
        <v>0</v>
      </c>
      <c r="R368" s="155">
        <f>Q368*H368</f>
        <v>0</v>
      </c>
      <c r="S368" s="155">
        <v>3.9399999999999999E-3</v>
      </c>
      <c r="T368" s="156">
        <f>S368*H368</f>
        <v>2.9943999999999998E-2</v>
      </c>
      <c r="U368" s="30"/>
      <c r="V368" s="30"/>
      <c r="W368" s="30"/>
      <c r="X368" s="30"/>
      <c r="Y368" s="30"/>
      <c r="Z368" s="30"/>
      <c r="AA368" s="30"/>
      <c r="AB368" s="30"/>
      <c r="AC368" s="30"/>
      <c r="AD368" s="30"/>
      <c r="AE368" s="30"/>
      <c r="AR368" s="157" t="s">
        <v>244</v>
      </c>
      <c r="AT368" s="157" t="s">
        <v>154</v>
      </c>
      <c r="AU368" s="157" t="s">
        <v>80</v>
      </c>
      <c r="AY368" s="18" t="s">
        <v>152</v>
      </c>
      <c r="BE368" s="158">
        <f>IF(N368="základní",J368,0)</f>
        <v>265.85000000000002</v>
      </c>
      <c r="BF368" s="158">
        <f>IF(N368="snížená",J368,0)</f>
        <v>0</v>
      </c>
      <c r="BG368" s="158">
        <f>IF(N368="zákl. přenesená",J368,0)</f>
        <v>0</v>
      </c>
      <c r="BH368" s="158">
        <f>IF(N368="sníž. přenesená",J368,0)</f>
        <v>0</v>
      </c>
      <c r="BI368" s="158">
        <f>IF(N368="nulová",J368,0)</f>
        <v>0</v>
      </c>
      <c r="BJ368" s="18" t="s">
        <v>78</v>
      </c>
      <c r="BK368" s="158">
        <f>ROUND(I368*H368,2)</f>
        <v>265.85000000000002</v>
      </c>
      <c r="BL368" s="18" t="s">
        <v>244</v>
      </c>
      <c r="BM368" s="157" t="s">
        <v>506</v>
      </c>
    </row>
    <row r="369" spans="1:65" s="13" customFormat="1">
      <c r="B369" s="159"/>
      <c r="D369" s="160" t="s">
        <v>160</v>
      </c>
      <c r="E369" s="161" t="s">
        <v>1</v>
      </c>
      <c r="F369" s="162" t="s">
        <v>507</v>
      </c>
      <c r="H369" s="163">
        <v>7.6</v>
      </c>
      <c r="L369" s="159"/>
      <c r="M369" s="164"/>
      <c r="N369" s="165"/>
      <c r="O369" s="165"/>
      <c r="P369" s="165"/>
      <c r="Q369" s="165"/>
      <c r="R369" s="165"/>
      <c r="S369" s="165"/>
      <c r="T369" s="166"/>
      <c r="AT369" s="161" t="s">
        <v>160</v>
      </c>
      <c r="AU369" s="161" t="s">
        <v>80</v>
      </c>
      <c r="AV369" s="13" t="s">
        <v>80</v>
      </c>
      <c r="AW369" s="13" t="s">
        <v>27</v>
      </c>
      <c r="AX369" s="13" t="s">
        <v>78</v>
      </c>
      <c r="AY369" s="161" t="s">
        <v>152</v>
      </c>
    </row>
    <row r="370" spans="1:65" s="12" customFormat="1" ht="22.9" customHeight="1">
      <c r="B370" s="134"/>
      <c r="D370" s="135" t="s">
        <v>70</v>
      </c>
      <c r="E370" s="144" t="s">
        <v>508</v>
      </c>
      <c r="F370" s="144" t="s">
        <v>509</v>
      </c>
      <c r="J370" s="145">
        <f>BK370</f>
        <v>2790.77</v>
      </c>
      <c r="L370" s="134"/>
      <c r="M370" s="138"/>
      <c r="N370" s="139"/>
      <c r="O370" s="139"/>
      <c r="P370" s="140">
        <f>SUM(P371:P372)</f>
        <v>10.369100000000001</v>
      </c>
      <c r="Q370" s="139"/>
      <c r="R370" s="140">
        <f>SUM(R371:R372)</f>
        <v>0</v>
      </c>
      <c r="S370" s="139"/>
      <c r="T370" s="141">
        <f>SUM(T371:T372)</f>
        <v>3.8513799999999994E-2</v>
      </c>
      <c r="AR370" s="135" t="s">
        <v>80</v>
      </c>
      <c r="AT370" s="142" t="s">
        <v>70</v>
      </c>
      <c r="AU370" s="142" t="s">
        <v>78</v>
      </c>
      <c r="AY370" s="135" t="s">
        <v>152</v>
      </c>
      <c r="BK370" s="143">
        <f>SUM(BK371:BK372)</f>
        <v>2790.77</v>
      </c>
    </row>
    <row r="371" spans="1:65" s="2" customFormat="1" ht="21.75" customHeight="1">
      <c r="A371" s="30"/>
      <c r="B371" s="146"/>
      <c r="C371" s="147" t="s">
        <v>510</v>
      </c>
      <c r="D371" s="147" t="s">
        <v>154</v>
      </c>
      <c r="E371" s="148" t="s">
        <v>511</v>
      </c>
      <c r="F371" s="149" t="s">
        <v>512</v>
      </c>
      <c r="G371" s="150" t="s">
        <v>157</v>
      </c>
      <c r="H371" s="151">
        <v>296.26</v>
      </c>
      <c r="I371" s="152">
        <v>9.42</v>
      </c>
      <c r="J371" s="152">
        <f>ROUND(I371*H371,2)</f>
        <v>2790.77</v>
      </c>
      <c r="K371" s="149" t="s">
        <v>173</v>
      </c>
      <c r="L371" s="31"/>
      <c r="M371" s="153" t="s">
        <v>1</v>
      </c>
      <c r="N371" s="154" t="s">
        <v>36</v>
      </c>
      <c r="O371" s="155">
        <v>3.5000000000000003E-2</v>
      </c>
      <c r="P371" s="155">
        <f>O371*H371</f>
        <v>10.369100000000001</v>
      </c>
      <c r="Q371" s="155">
        <v>0</v>
      </c>
      <c r="R371" s="155">
        <f>Q371*H371</f>
        <v>0</v>
      </c>
      <c r="S371" s="155">
        <v>1.2999999999999999E-4</v>
      </c>
      <c r="T371" s="156">
        <f>S371*H371</f>
        <v>3.8513799999999994E-2</v>
      </c>
      <c r="U371" s="30"/>
      <c r="V371" s="30"/>
      <c r="W371" s="30"/>
      <c r="X371" s="30"/>
      <c r="Y371" s="30"/>
      <c r="Z371" s="30"/>
      <c r="AA371" s="30"/>
      <c r="AB371" s="30"/>
      <c r="AC371" s="30"/>
      <c r="AD371" s="30"/>
      <c r="AE371" s="30"/>
      <c r="AR371" s="157" t="s">
        <v>244</v>
      </c>
      <c r="AT371" s="157" t="s">
        <v>154</v>
      </c>
      <c r="AU371" s="157" t="s">
        <v>80</v>
      </c>
      <c r="AY371" s="18" t="s">
        <v>152</v>
      </c>
      <c r="BE371" s="158">
        <f>IF(N371="základní",J371,0)</f>
        <v>2790.77</v>
      </c>
      <c r="BF371" s="158">
        <f>IF(N371="snížená",J371,0)</f>
        <v>0</v>
      </c>
      <c r="BG371" s="158">
        <f>IF(N371="zákl. přenesená",J371,0)</f>
        <v>0</v>
      </c>
      <c r="BH371" s="158">
        <f>IF(N371="sníž. přenesená",J371,0)</f>
        <v>0</v>
      </c>
      <c r="BI371" s="158">
        <f>IF(N371="nulová",J371,0)</f>
        <v>0</v>
      </c>
      <c r="BJ371" s="18" t="s">
        <v>78</v>
      </c>
      <c r="BK371" s="158">
        <f>ROUND(I371*H371,2)</f>
        <v>2790.77</v>
      </c>
      <c r="BL371" s="18" t="s">
        <v>244</v>
      </c>
      <c r="BM371" s="157" t="s">
        <v>513</v>
      </c>
    </row>
    <row r="372" spans="1:65" s="13" customFormat="1">
      <c r="B372" s="159"/>
      <c r="D372" s="160" t="s">
        <v>160</v>
      </c>
      <c r="E372" s="161" t="s">
        <v>1</v>
      </c>
      <c r="F372" s="162" t="s">
        <v>514</v>
      </c>
      <c r="H372" s="163">
        <v>296.26</v>
      </c>
      <c r="L372" s="159"/>
      <c r="M372" s="164"/>
      <c r="N372" s="165"/>
      <c r="O372" s="165"/>
      <c r="P372" s="165"/>
      <c r="Q372" s="165"/>
      <c r="R372" s="165"/>
      <c r="S372" s="165"/>
      <c r="T372" s="166"/>
      <c r="AT372" s="161" t="s">
        <v>160</v>
      </c>
      <c r="AU372" s="161" t="s">
        <v>80</v>
      </c>
      <c r="AV372" s="13" t="s">
        <v>80</v>
      </c>
      <c r="AW372" s="13" t="s">
        <v>27</v>
      </c>
      <c r="AX372" s="13" t="s">
        <v>78</v>
      </c>
      <c r="AY372" s="161" t="s">
        <v>152</v>
      </c>
    </row>
    <row r="373" spans="1:65" s="12" customFormat="1" ht="22.9" customHeight="1">
      <c r="B373" s="134"/>
      <c r="D373" s="135" t="s">
        <v>70</v>
      </c>
      <c r="E373" s="144" t="s">
        <v>515</v>
      </c>
      <c r="F373" s="144" t="s">
        <v>516</v>
      </c>
      <c r="J373" s="145">
        <f>BK373</f>
        <v>3266.92</v>
      </c>
      <c r="L373" s="134"/>
      <c r="M373" s="138"/>
      <c r="N373" s="139"/>
      <c r="O373" s="139"/>
      <c r="P373" s="140">
        <f>SUM(P374:P386)</f>
        <v>35.757770000000001</v>
      </c>
      <c r="Q373" s="139"/>
      <c r="R373" s="140">
        <f>SUM(R374:R386)</f>
        <v>0</v>
      </c>
      <c r="S373" s="139"/>
      <c r="T373" s="141">
        <f>SUM(T374:T386)</f>
        <v>1.3861801</v>
      </c>
      <c r="AR373" s="135" t="s">
        <v>80</v>
      </c>
      <c r="AT373" s="142" t="s">
        <v>70</v>
      </c>
      <c r="AU373" s="142" t="s">
        <v>78</v>
      </c>
      <c r="AY373" s="135" t="s">
        <v>152</v>
      </c>
      <c r="BK373" s="143">
        <f>SUM(BK374:BK386)</f>
        <v>3266.92</v>
      </c>
    </row>
    <row r="374" spans="1:65" s="2" customFormat="1" ht="16.5" customHeight="1">
      <c r="A374" s="30"/>
      <c r="B374" s="146"/>
      <c r="C374" s="147" t="s">
        <v>517</v>
      </c>
      <c r="D374" s="147" t="s">
        <v>154</v>
      </c>
      <c r="E374" s="148" t="s">
        <v>518</v>
      </c>
      <c r="F374" s="149" t="s">
        <v>519</v>
      </c>
      <c r="G374" s="150" t="s">
        <v>157</v>
      </c>
      <c r="H374" s="151">
        <v>100.745</v>
      </c>
      <c r="I374" s="152">
        <v>29.56</v>
      </c>
      <c r="J374" s="152">
        <f>ROUND(I374*H374,2)</f>
        <v>2978.02</v>
      </c>
      <c r="K374" s="149" t="s">
        <v>173</v>
      </c>
      <c r="L374" s="31"/>
      <c r="M374" s="153" t="s">
        <v>1</v>
      </c>
      <c r="N374" s="154" t="s">
        <v>36</v>
      </c>
      <c r="O374" s="155">
        <v>0.34599999999999997</v>
      </c>
      <c r="P374" s="155">
        <f>O374*H374</f>
        <v>34.857770000000002</v>
      </c>
      <c r="Q374" s="155">
        <v>0</v>
      </c>
      <c r="R374" s="155">
        <f>Q374*H374</f>
        <v>0</v>
      </c>
      <c r="S374" s="155">
        <v>1.098E-2</v>
      </c>
      <c r="T374" s="156">
        <f>S374*H374</f>
        <v>1.1061801</v>
      </c>
      <c r="U374" s="30"/>
      <c r="V374" s="30"/>
      <c r="W374" s="30"/>
      <c r="X374" s="30"/>
      <c r="Y374" s="30"/>
      <c r="Z374" s="30"/>
      <c r="AA374" s="30"/>
      <c r="AB374" s="30"/>
      <c r="AC374" s="30"/>
      <c r="AD374" s="30"/>
      <c r="AE374" s="30"/>
      <c r="AR374" s="157" t="s">
        <v>244</v>
      </c>
      <c r="AT374" s="157" t="s">
        <v>154</v>
      </c>
      <c r="AU374" s="157" t="s">
        <v>80</v>
      </c>
      <c r="AY374" s="18" t="s">
        <v>152</v>
      </c>
      <c r="BE374" s="158">
        <f>IF(N374="základní",J374,0)</f>
        <v>2978.02</v>
      </c>
      <c r="BF374" s="158">
        <f>IF(N374="snížená",J374,0)</f>
        <v>0</v>
      </c>
      <c r="BG374" s="158">
        <f>IF(N374="zákl. přenesená",J374,0)</f>
        <v>0</v>
      </c>
      <c r="BH374" s="158">
        <f>IF(N374="sníž. přenesená",J374,0)</f>
        <v>0</v>
      </c>
      <c r="BI374" s="158">
        <f>IF(N374="nulová",J374,0)</f>
        <v>0</v>
      </c>
      <c r="BJ374" s="18" t="s">
        <v>78</v>
      </c>
      <c r="BK374" s="158">
        <f>ROUND(I374*H374,2)</f>
        <v>2978.02</v>
      </c>
      <c r="BL374" s="18" t="s">
        <v>244</v>
      </c>
      <c r="BM374" s="157" t="s">
        <v>520</v>
      </c>
    </row>
    <row r="375" spans="1:65" s="15" customFormat="1">
      <c r="B375" s="174"/>
      <c r="D375" s="160" t="s">
        <v>160</v>
      </c>
      <c r="E375" s="175" t="s">
        <v>1</v>
      </c>
      <c r="F375" s="176" t="s">
        <v>521</v>
      </c>
      <c r="H375" s="175" t="s">
        <v>1</v>
      </c>
      <c r="L375" s="174"/>
      <c r="M375" s="177"/>
      <c r="N375" s="178"/>
      <c r="O375" s="178"/>
      <c r="P375" s="178"/>
      <c r="Q375" s="178"/>
      <c r="R375" s="178"/>
      <c r="S375" s="178"/>
      <c r="T375" s="179"/>
      <c r="AT375" s="175" t="s">
        <v>160</v>
      </c>
      <c r="AU375" s="175" t="s">
        <v>80</v>
      </c>
      <c r="AV375" s="15" t="s">
        <v>78</v>
      </c>
      <c r="AW375" s="15" t="s">
        <v>27</v>
      </c>
      <c r="AX375" s="15" t="s">
        <v>71</v>
      </c>
      <c r="AY375" s="175" t="s">
        <v>152</v>
      </c>
    </row>
    <row r="376" spans="1:65" s="13" customFormat="1">
      <c r="B376" s="159"/>
      <c r="D376" s="160" t="s">
        <v>160</v>
      </c>
      <c r="E376" s="161" t="s">
        <v>1</v>
      </c>
      <c r="F376" s="162" t="s">
        <v>522</v>
      </c>
      <c r="H376" s="163">
        <v>45.5</v>
      </c>
      <c r="L376" s="159"/>
      <c r="M376" s="164"/>
      <c r="N376" s="165"/>
      <c r="O376" s="165"/>
      <c r="P376" s="165"/>
      <c r="Q376" s="165"/>
      <c r="R376" s="165"/>
      <c r="S376" s="165"/>
      <c r="T376" s="166"/>
      <c r="AT376" s="161" t="s">
        <v>160</v>
      </c>
      <c r="AU376" s="161" t="s">
        <v>80</v>
      </c>
      <c r="AV376" s="13" t="s">
        <v>80</v>
      </c>
      <c r="AW376" s="13" t="s">
        <v>27</v>
      </c>
      <c r="AX376" s="13" t="s">
        <v>71</v>
      </c>
      <c r="AY376" s="161" t="s">
        <v>152</v>
      </c>
    </row>
    <row r="377" spans="1:65" s="15" customFormat="1">
      <c r="B377" s="174"/>
      <c r="D377" s="160" t="s">
        <v>160</v>
      </c>
      <c r="E377" s="175" t="s">
        <v>1</v>
      </c>
      <c r="F377" s="176" t="s">
        <v>523</v>
      </c>
      <c r="H377" s="175" t="s">
        <v>1</v>
      </c>
      <c r="L377" s="174"/>
      <c r="M377" s="177"/>
      <c r="N377" s="178"/>
      <c r="O377" s="178"/>
      <c r="P377" s="178"/>
      <c r="Q377" s="178"/>
      <c r="R377" s="178"/>
      <c r="S377" s="178"/>
      <c r="T377" s="179"/>
      <c r="AT377" s="175" t="s">
        <v>160</v>
      </c>
      <c r="AU377" s="175" t="s">
        <v>80</v>
      </c>
      <c r="AV377" s="15" t="s">
        <v>78</v>
      </c>
      <c r="AW377" s="15" t="s">
        <v>27</v>
      </c>
      <c r="AX377" s="15" t="s">
        <v>71</v>
      </c>
      <c r="AY377" s="175" t="s">
        <v>152</v>
      </c>
    </row>
    <row r="378" spans="1:65" s="15" customFormat="1">
      <c r="B378" s="174"/>
      <c r="D378" s="160" t="s">
        <v>160</v>
      </c>
      <c r="E378" s="175" t="s">
        <v>1</v>
      </c>
      <c r="F378" s="176" t="s">
        <v>524</v>
      </c>
      <c r="H378" s="175" t="s">
        <v>1</v>
      </c>
      <c r="L378" s="174"/>
      <c r="M378" s="177"/>
      <c r="N378" s="178"/>
      <c r="O378" s="178"/>
      <c r="P378" s="178"/>
      <c r="Q378" s="178"/>
      <c r="R378" s="178"/>
      <c r="S378" s="178"/>
      <c r="T378" s="179"/>
      <c r="AT378" s="175" t="s">
        <v>160</v>
      </c>
      <c r="AU378" s="175" t="s">
        <v>80</v>
      </c>
      <c r="AV378" s="15" t="s">
        <v>78</v>
      </c>
      <c r="AW378" s="15" t="s">
        <v>27</v>
      </c>
      <c r="AX378" s="15" t="s">
        <v>71</v>
      </c>
      <c r="AY378" s="175" t="s">
        <v>152</v>
      </c>
    </row>
    <row r="379" spans="1:65" s="13" customFormat="1">
      <c r="B379" s="159"/>
      <c r="D379" s="160" t="s">
        <v>160</v>
      </c>
      <c r="E379" s="161" t="s">
        <v>1</v>
      </c>
      <c r="F379" s="162" t="s">
        <v>525</v>
      </c>
      <c r="H379" s="163">
        <v>15.84</v>
      </c>
      <c r="L379" s="159"/>
      <c r="M379" s="164"/>
      <c r="N379" s="165"/>
      <c r="O379" s="165"/>
      <c r="P379" s="165"/>
      <c r="Q379" s="165"/>
      <c r="R379" s="165"/>
      <c r="S379" s="165"/>
      <c r="T379" s="166"/>
      <c r="AT379" s="161" t="s">
        <v>160</v>
      </c>
      <c r="AU379" s="161" t="s">
        <v>80</v>
      </c>
      <c r="AV379" s="13" t="s">
        <v>80</v>
      </c>
      <c r="AW379" s="13" t="s">
        <v>27</v>
      </c>
      <c r="AX379" s="13" t="s">
        <v>71</v>
      </c>
      <c r="AY379" s="161" t="s">
        <v>152</v>
      </c>
    </row>
    <row r="380" spans="1:65" s="13" customFormat="1">
      <c r="B380" s="159"/>
      <c r="D380" s="160" t="s">
        <v>160</v>
      </c>
      <c r="E380" s="161" t="s">
        <v>1</v>
      </c>
      <c r="F380" s="162" t="s">
        <v>526</v>
      </c>
      <c r="H380" s="163">
        <v>28.48</v>
      </c>
      <c r="L380" s="159"/>
      <c r="M380" s="164"/>
      <c r="N380" s="165"/>
      <c r="O380" s="165"/>
      <c r="P380" s="165"/>
      <c r="Q380" s="165"/>
      <c r="R380" s="165"/>
      <c r="S380" s="165"/>
      <c r="T380" s="166"/>
      <c r="AT380" s="161" t="s">
        <v>160</v>
      </c>
      <c r="AU380" s="161" t="s">
        <v>80</v>
      </c>
      <c r="AV380" s="13" t="s">
        <v>80</v>
      </c>
      <c r="AW380" s="13" t="s">
        <v>27</v>
      </c>
      <c r="AX380" s="13" t="s">
        <v>71</v>
      </c>
      <c r="AY380" s="161" t="s">
        <v>152</v>
      </c>
    </row>
    <row r="381" spans="1:65" s="15" customFormat="1">
      <c r="B381" s="174"/>
      <c r="D381" s="160" t="s">
        <v>160</v>
      </c>
      <c r="E381" s="175" t="s">
        <v>1</v>
      </c>
      <c r="F381" s="176" t="s">
        <v>527</v>
      </c>
      <c r="H381" s="175" t="s">
        <v>1</v>
      </c>
      <c r="L381" s="174"/>
      <c r="M381" s="177"/>
      <c r="N381" s="178"/>
      <c r="O381" s="178"/>
      <c r="P381" s="178"/>
      <c r="Q381" s="178"/>
      <c r="R381" s="178"/>
      <c r="S381" s="178"/>
      <c r="T381" s="179"/>
      <c r="AT381" s="175" t="s">
        <v>160</v>
      </c>
      <c r="AU381" s="175" t="s">
        <v>80</v>
      </c>
      <c r="AV381" s="15" t="s">
        <v>78</v>
      </c>
      <c r="AW381" s="15" t="s">
        <v>27</v>
      </c>
      <c r="AX381" s="15" t="s">
        <v>71</v>
      </c>
      <c r="AY381" s="175" t="s">
        <v>152</v>
      </c>
    </row>
    <row r="382" spans="1:65" s="13" customFormat="1">
      <c r="B382" s="159"/>
      <c r="D382" s="160" t="s">
        <v>160</v>
      </c>
      <c r="E382" s="161" t="s">
        <v>1</v>
      </c>
      <c r="F382" s="162" t="s">
        <v>528</v>
      </c>
      <c r="H382" s="163">
        <v>10.925000000000001</v>
      </c>
      <c r="L382" s="159"/>
      <c r="M382" s="164"/>
      <c r="N382" s="165"/>
      <c r="O382" s="165"/>
      <c r="P382" s="165"/>
      <c r="Q382" s="165"/>
      <c r="R382" s="165"/>
      <c r="S382" s="165"/>
      <c r="T382" s="166"/>
      <c r="AT382" s="161" t="s">
        <v>160</v>
      </c>
      <c r="AU382" s="161" t="s">
        <v>80</v>
      </c>
      <c r="AV382" s="13" t="s">
        <v>80</v>
      </c>
      <c r="AW382" s="13" t="s">
        <v>27</v>
      </c>
      <c r="AX382" s="13" t="s">
        <v>71</v>
      </c>
      <c r="AY382" s="161" t="s">
        <v>152</v>
      </c>
    </row>
    <row r="383" spans="1:65" s="14" customFormat="1">
      <c r="B383" s="167"/>
      <c r="D383" s="160" t="s">
        <v>160</v>
      </c>
      <c r="E383" s="168" t="s">
        <v>1</v>
      </c>
      <c r="F383" s="169" t="s">
        <v>162</v>
      </c>
      <c r="H383" s="170">
        <v>100.745</v>
      </c>
      <c r="L383" s="167"/>
      <c r="M383" s="171"/>
      <c r="N383" s="172"/>
      <c r="O383" s="172"/>
      <c r="P383" s="172"/>
      <c r="Q383" s="172"/>
      <c r="R383" s="172"/>
      <c r="S383" s="172"/>
      <c r="T383" s="173"/>
      <c r="AT383" s="168" t="s">
        <v>160</v>
      </c>
      <c r="AU383" s="168" t="s">
        <v>80</v>
      </c>
      <c r="AV383" s="14" t="s">
        <v>158</v>
      </c>
      <c r="AW383" s="14" t="s">
        <v>27</v>
      </c>
      <c r="AX383" s="14" t="s">
        <v>78</v>
      </c>
      <c r="AY383" s="168" t="s">
        <v>152</v>
      </c>
    </row>
    <row r="384" spans="1:65" s="2" customFormat="1" ht="21.75" customHeight="1">
      <c r="A384" s="30"/>
      <c r="B384" s="146"/>
      <c r="C384" s="147" t="s">
        <v>529</v>
      </c>
      <c r="D384" s="147" t="s">
        <v>154</v>
      </c>
      <c r="E384" s="148" t="s">
        <v>530</v>
      </c>
      <c r="F384" s="149" t="s">
        <v>531</v>
      </c>
      <c r="G384" s="150" t="s">
        <v>300</v>
      </c>
      <c r="H384" s="151">
        <v>10</v>
      </c>
      <c r="I384" s="152">
        <v>28.89</v>
      </c>
      <c r="J384" s="152">
        <f>ROUND(I384*H384,2)</f>
        <v>288.89999999999998</v>
      </c>
      <c r="K384" s="149" t="s">
        <v>173</v>
      </c>
      <c r="L384" s="31"/>
      <c r="M384" s="153" t="s">
        <v>1</v>
      </c>
      <c r="N384" s="154" t="s">
        <v>36</v>
      </c>
      <c r="O384" s="155">
        <v>0.09</v>
      </c>
      <c r="P384" s="155">
        <f>O384*H384</f>
        <v>0.89999999999999991</v>
      </c>
      <c r="Q384" s="155">
        <v>0</v>
      </c>
      <c r="R384" s="155">
        <f>Q384*H384</f>
        <v>0</v>
      </c>
      <c r="S384" s="155">
        <v>2.8000000000000001E-2</v>
      </c>
      <c r="T384" s="156">
        <f>S384*H384</f>
        <v>0.28000000000000003</v>
      </c>
      <c r="U384" s="30"/>
      <c r="V384" s="30"/>
      <c r="W384" s="30"/>
      <c r="X384" s="30"/>
      <c r="Y384" s="30"/>
      <c r="Z384" s="30"/>
      <c r="AA384" s="30"/>
      <c r="AB384" s="30"/>
      <c r="AC384" s="30"/>
      <c r="AD384" s="30"/>
      <c r="AE384" s="30"/>
      <c r="AR384" s="157" t="s">
        <v>244</v>
      </c>
      <c r="AT384" s="157" t="s">
        <v>154</v>
      </c>
      <c r="AU384" s="157" t="s">
        <v>80</v>
      </c>
      <c r="AY384" s="18" t="s">
        <v>152</v>
      </c>
      <c r="BE384" s="158">
        <f>IF(N384="základní",J384,0)</f>
        <v>288.89999999999998</v>
      </c>
      <c r="BF384" s="158">
        <f>IF(N384="snížená",J384,0)</f>
        <v>0</v>
      </c>
      <c r="BG384" s="158">
        <f>IF(N384="zákl. přenesená",J384,0)</f>
        <v>0</v>
      </c>
      <c r="BH384" s="158">
        <f>IF(N384="sníž. přenesená",J384,0)</f>
        <v>0</v>
      </c>
      <c r="BI384" s="158">
        <f>IF(N384="nulová",J384,0)</f>
        <v>0</v>
      </c>
      <c r="BJ384" s="18" t="s">
        <v>78</v>
      </c>
      <c r="BK384" s="158">
        <f>ROUND(I384*H384,2)</f>
        <v>288.89999999999998</v>
      </c>
      <c r="BL384" s="18" t="s">
        <v>244</v>
      </c>
      <c r="BM384" s="157" t="s">
        <v>532</v>
      </c>
    </row>
    <row r="385" spans="1:65" s="13" customFormat="1">
      <c r="B385" s="159"/>
      <c r="D385" s="160" t="s">
        <v>160</v>
      </c>
      <c r="E385" s="161" t="s">
        <v>1</v>
      </c>
      <c r="F385" s="162" t="s">
        <v>533</v>
      </c>
      <c r="H385" s="163">
        <v>10</v>
      </c>
      <c r="L385" s="159"/>
      <c r="M385" s="164"/>
      <c r="N385" s="165"/>
      <c r="O385" s="165"/>
      <c r="P385" s="165"/>
      <c r="Q385" s="165"/>
      <c r="R385" s="165"/>
      <c r="S385" s="165"/>
      <c r="T385" s="166"/>
      <c r="AT385" s="161" t="s">
        <v>160</v>
      </c>
      <c r="AU385" s="161" t="s">
        <v>80</v>
      </c>
      <c r="AV385" s="13" t="s">
        <v>80</v>
      </c>
      <c r="AW385" s="13" t="s">
        <v>27</v>
      </c>
      <c r="AX385" s="13" t="s">
        <v>71</v>
      </c>
      <c r="AY385" s="161" t="s">
        <v>152</v>
      </c>
    </row>
    <row r="386" spans="1:65" s="14" customFormat="1">
      <c r="B386" s="167"/>
      <c r="D386" s="160" t="s">
        <v>160</v>
      </c>
      <c r="E386" s="168" t="s">
        <v>1</v>
      </c>
      <c r="F386" s="169" t="s">
        <v>162</v>
      </c>
      <c r="H386" s="170">
        <v>10</v>
      </c>
      <c r="L386" s="167"/>
      <c r="M386" s="171"/>
      <c r="N386" s="172"/>
      <c r="O386" s="172"/>
      <c r="P386" s="172"/>
      <c r="Q386" s="172"/>
      <c r="R386" s="172"/>
      <c r="S386" s="172"/>
      <c r="T386" s="173"/>
      <c r="AT386" s="168" t="s">
        <v>160</v>
      </c>
      <c r="AU386" s="168" t="s">
        <v>80</v>
      </c>
      <c r="AV386" s="14" t="s">
        <v>158</v>
      </c>
      <c r="AW386" s="14" t="s">
        <v>27</v>
      </c>
      <c r="AX386" s="14" t="s">
        <v>78</v>
      </c>
      <c r="AY386" s="168" t="s">
        <v>152</v>
      </c>
    </row>
    <row r="387" spans="1:65" s="12" customFormat="1" ht="25.9" customHeight="1">
      <c r="B387" s="134"/>
      <c r="D387" s="135" t="s">
        <v>70</v>
      </c>
      <c r="E387" s="136" t="s">
        <v>534</v>
      </c>
      <c r="F387" s="136" t="s">
        <v>535</v>
      </c>
      <c r="J387" s="137">
        <f>BK387</f>
        <v>27200</v>
      </c>
      <c r="L387" s="134"/>
      <c r="M387" s="138"/>
      <c r="N387" s="139"/>
      <c r="O387" s="139"/>
      <c r="P387" s="140">
        <f>SUM(P388:P392)</f>
        <v>160</v>
      </c>
      <c r="Q387" s="139"/>
      <c r="R387" s="140">
        <f>SUM(R388:R392)</f>
        <v>0</v>
      </c>
      <c r="S387" s="139"/>
      <c r="T387" s="141">
        <f>SUM(T388:T392)</f>
        <v>0</v>
      </c>
      <c r="AR387" s="135" t="s">
        <v>158</v>
      </c>
      <c r="AT387" s="142" t="s">
        <v>70</v>
      </c>
      <c r="AU387" s="142" t="s">
        <v>71</v>
      </c>
      <c r="AY387" s="135" t="s">
        <v>152</v>
      </c>
      <c r="BK387" s="143">
        <f>SUM(BK388:BK392)</f>
        <v>27200</v>
      </c>
    </row>
    <row r="388" spans="1:65" s="2" customFormat="1" ht="16.5" customHeight="1">
      <c r="A388" s="30"/>
      <c r="B388" s="146"/>
      <c r="C388" s="147" t="s">
        <v>536</v>
      </c>
      <c r="D388" s="147" t="s">
        <v>154</v>
      </c>
      <c r="E388" s="148" t="s">
        <v>537</v>
      </c>
      <c r="F388" s="149" t="s">
        <v>538</v>
      </c>
      <c r="G388" s="150" t="s">
        <v>539</v>
      </c>
      <c r="H388" s="151">
        <v>160</v>
      </c>
      <c r="I388" s="152">
        <v>170</v>
      </c>
      <c r="J388" s="152">
        <f>ROUND(I388*H388,2)</f>
        <v>27200</v>
      </c>
      <c r="K388" s="149" t="s">
        <v>173</v>
      </c>
      <c r="L388" s="31"/>
      <c r="M388" s="153" t="s">
        <v>1</v>
      </c>
      <c r="N388" s="154" t="s">
        <v>36</v>
      </c>
      <c r="O388" s="155">
        <v>1</v>
      </c>
      <c r="P388" s="155">
        <f>O388*H388</f>
        <v>160</v>
      </c>
      <c r="Q388" s="155">
        <v>0</v>
      </c>
      <c r="R388" s="155">
        <f>Q388*H388</f>
        <v>0</v>
      </c>
      <c r="S388" s="155">
        <v>0</v>
      </c>
      <c r="T388" s="156">
        <f>S388*H388</f>
        <v>0</v>
      </c>
      <c r="U388" s="30"/>
      <c r="V388" s="30"/>
      <c r="W388" s="30"/>
      <c r="X388" s="30"/>
      <c r="Y388" s="30"/>
      <c r="Z388" s="30"/>
      <c r="AA388" s="30"/>
      <c r="AB388" s="30"/>
      <c r="AC388" s="30"/>
      <c r="AD388" s="30"/>
      <c r="AE388" s="30"/>
      <c r="AR388" s="157" t="s">
        <v>540</v>
      </c>
      <c r="AT388" s="157" t="s">
        <v>154</v>
      </c>
      <c r="AU388" s="157" t="s">
        <v>78</v>
      </c>
      <c r="AY388" s="18" t="s">
        <v>152</v>
      </c>
      <c r="BE388" s="158">
        <f>IF(N388="základní",J388,0)</f>
        <v>27200</v>
      </c>
      <c r="BF388" s="158">
        <f>IF(N388="snížená",J388,0)</f>
        <v>0</v>
      </c>
      <c r="BG388" s="158">
        <f>IF(N388="zákl. přenesená",J388,0)</f>
        <v>0</v>
      </c>
      <c r="BH388" s="158">
        <f>IF(N388="sníž. přenesená",J388,0)</f>
        <v>0</v>
      </c>
      <c r="BI388" s="158">
        <f>IF(N388="nulová",J388,0)</f>
        <v>0</v>
      </c>
      <c r="BJ388" s="18" t="s">
        <v>78</v>
      </c>
      <c r="BK388" s="158">
        <f>ROUND(I388*H388,2)</f>
        <v>27200</v>
      </c>
      <c r="BL388" s="18" t="s">
        <v>540</v>
      </c>
      <c r="BM388" s="157" t="s">
        <v>541</v>
      </c>
    </row>
    <row r="389" spans="1:65" s="15" customFormat="1" ht="33.75">
      <c r="B389" s="174"/>
      <c r="D389" s="160" t="s">
        <v>160</v>
      </c>
      <c r="E389" s="175" t="s">
        <v>1</v>
      </c>
      <c r="F389" s="176" t="s">
        <v>542</v>
      </c>
      <c r="H389" s="175" t="s">
        <v>1</v>
      </c>
      <c r="L389" s="174"/>
      <c r="M389" s="177"/>
      <c r="N389" s="178"/>
      <c r="O389" s="178"/>
      <c r="P389" s="178"/>
      <c r="Q389" s="178"/>
      <c r="R389" s="178"/>
      <c r="S389" s="178"/>
      <c r="T389" s="179"/>
      <c r="AT389" s="175" t="s">
        <v>160</v>
      </c>
      <c r="AU389" s="175" t="s">
        <v>78</v>
      </c>
      <c r="AV389" s="15" t="s">
        <v>78</v>
      </c>
      <c r="AW389" s="15" t="s">
        <v>27</v>
      </c>
      <c r="AX389" s="15" t="s">
        <v>71</v>
      </c>
      <c r="AY389" s="175" t="s">
        <v>152</v>
      </c>
    </row>
    <row r="390" spans="1:65" s="15" customFormat="1">
      <c r="B390" s="174"/>
      <c r="D390" s="160" t="s">
        <v>160</v>
      </c>
      <c r="E390" s="175" t="s">
        <v>1</v>
      </c>
      <c r="F390" s="176" t="s">
        <v>543</v>
      </c>
      <c r="H390" s="175" t="s">
        <v>1</v>
      </c>
      <c r="L390" s="174"/>
      <c r="M390" s="177"/>
      <c r="N390" s="178"/>
      <c r="O390" s="178"/>
      <c r="P390" s="178"/>
      <c r="Q390" s="178"/>
      <c r="R390" s="178"/>
      <c r="S390" s="178"/>
      <c r="T390" s="179"/>
      <c r="AT390" s="175" t="s">
        <v>160</v>
      </c>
      <c r="AU390" s="175" t="s">
        <v>78</v>
      </c>
      <c r="AV390" s="15" t="s">
        <v>78</v>
      </c>
      <c r="AW390" s="15" t="s">
        <v>27</v>
      </c>
      <c r="AX390" s="15" t="s">
        <v>71</v>
      </c>
      <c r="AY390" s="175" t="s">
        <v>152</v>
      </c>
    </row>
    <row r="391" spans="1:65" s="13" customFormat="1">
      <c r="B391" s="159"/>
      <c r="D391" s="160" t="s">
        <v>160</v>
      </c>
      <c r="E391" s="161" t="s">
        <v>1</v>
      </c>
      <c r="F391" s="162" t="s">
        <v>544</v>
      </c>
      <c r="H391" s="163">
        <v>160</v>
      </c>
      <c r="L391" s="159"/>
      <c r="M391" s="164"/>
      <c r="N391" s="165"/>
      <c r="O391" s="165"/>
      <c r="P391" s="165"/>
      <c r="Q391" s="165"/>
      <c r="R391" s="165"/>
      <c r="S391" s="165"/>
      <c r="T391" s="166"/>
      <c r="AT391" s="161" t="s">
        <v>160</v>
      </c>
      <c r="AU391" s="161" t="s">
        <v>78</v>
      </c>
      <c r="AV391" s="13" t="s">
        <v>80</v>
      </c>
      <c r="AW391" s="13" t="s">
        <v>27</v>
      </c>
      <c r="AX391" s="13" t="s">
        <v>71</v>
      </c>
      <c r="AY391" s="161" t="s">
        <v>152</v>
      </c>
    </row>
    <row r="392" spans="1:65" s="14" customFormat="1">
      <c r="B392" s="167"/>
      <c r="D392" s="160" t="s">
        <v>160</v>
      </c>
      <c r="E392" s="168" t="s">
        <v>1</v>
      </c>
      <c r="F392" s="169" t="s">
        <v>162</v>
      </c>
      <c r="H392" s="170">
        <v>160</v>
      </c>
      <c r="L392" s="167"/>
      <c r="M392" s="183"/>
      <c r="N392" s="184"/>
      <c r="O392" s="184"/>
      <c r="P392" s="184"/>
      <c r="Q392" s="184"/>
      <c r="R392" s="184"/>
      <c r="S392" s="184"/>
      <c r="T392" s="185"/>
      <c r="AT392" s="168" t="s">
        <v>160</v>
      </c>
      <c r="AU392" s="168" t="s">
        <v>78</v>
      </c>
      <c r="AV392" s="14" t="s">
        <v>158</v>
      </c>
      <c r="AW392" s="14" t="s">
        <v>27</v>
      </c>
      <c r="AX392" s="14" t="s">
        <v>78</v>
      </c>
      <c r="AY392" s="168" t="s">
        <v>152</v>
      </c>
    </row>
    <row r="393" spans="1:65" s="2" customFormat="1" ht="6.95" customHeight="1">
      <c r="A393" s="30"/>
      <c r="B393" s="45"/>
      <c r="C393" s="46"/>
      <c r="D393" s="46"/>
      <c r="E393" s="46"/>
      <c r="F393" s="46"/>
      <c r="G393" s="46"/>
      <c r="H393" s="46"/>
      <c r="I393" s="46"/>
      <c r="J393" s="46"/>
      <c r="K393" s="46"/>
      <c r="L393" s="31"/>
      <c r="M393" s="30"/>
      <c r="O393" s="30"/>
      <c r="P393" s="30"/>
      <c r="Q393" s="30"/>
      <c r="R393" s="30"/>
      <c r="S393" s="30"/>
      <c r="T393" s="30"/>
      <c r="U393" s="30"/>
      <c r="V393" s="30"/>
      <c r="W393" s="30"/>
      <c r="X393" s="30"/>
      <c r="Y393" s="30"/>
      <c r="Z393" s="30"/>
      <c r="AA393" s="30"/>
      <c r="AB393" s="30"/>
      <c r="AC393" s="30"/>
      <c r="AD393" s="30"/>
      <c r="AE393" s="30"/>
    </row>
  </sheetData>
  <autoFilter ref="C132:K392"/>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0078740157483" right="0.39370078740157483" top="0.39370078740157483" bottom="0.39370078740157483"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981"/>
  <sheetViews>
    <sheetView showGridLines="0" topLeftCell="A955" workbookViewId="0">
      <selection activeCell="I971" sqref="I971"/>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88</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545</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ROUND(J143, 2)</f>
        <v>2833046.96</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ROUND((SUM(BE143:BE980)),  2)</f>
        <v>2833046.96</v>
      </c>
      <c r="G35" s="30"/>
      <c r="H35" s="30"/>
      <c r="I35" s="104">
        <v>0.21</v>
      </c>
      <c r="J35" s="103">
        <f>ROUND(((SUM(BE143:BE980))*I35),  2)</f>
        <v>594939.86</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ROUND((SUM(BF143:BF980)),  2)</f>
        <v>0</v>
      </c>
      <c r="G36" s="30"/>
      <c r="H36" s="30"/>
      <c r="I36" s="104">
        <v>0.15</v>
      </c>
      <c r="J36" s="103">
        <f>ROUND(((SUM(BF143:BF980))*I36),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ROUND((SUM(BG143:BG980)),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ROUND((SUM(BH143:BH980)),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ROUND((SUM(BI143:BI980)),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3427986.82</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02 - Nová výstavba</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J143</f>
        <v>2833046.96</v>
      </c>
      <c r="K98" s="30"/>
      <c r="L98" s="40"/>
      <c r="S98" s="30"/>
      <c r="T98" s="30"/>
      <c r="U98" s="30"/>
      <c r="V98" s="30"/>
      <c r="W98" s="30"/>
      <c r="X98" s="30"/>
      <c r="Y98" s="30"/>
      <c r="Z98" s="30"/>
      <c r="AA98" s="30"/>
      <c r="AB98" s="30"/>
      <c r="AC98" s="30"/>
      <c r="AD98" s="30"/>
      <c r="AE98" s="30"/>
      <c r="AU98" s="18" t="s">
        <v>123</v>
      </c>
    </row>
    <row r="99" spans="1:47" s="9" customFormat="1" ht="24.95" customHeight="1">
      <c r="B99" s="116"/>
      <c r="D99" s="117" t="s">
        <v>124</v>
      </c>
      <c r="E99" s="118"/>
      <c r="F99" s="118"/>
      <c r="G99" s="118"/>
      <c r="H99" s="118"/>
      <c r="I99" s="118"/>
      <c r="J99" s="119">
        <f>J144</f>
        <v>1692265.6699999997</v>
      </c>
      <c r="L99" s="116"/>
    </row>
    <row r="100" spans="1:47" s="10" customFormat="1" ht="19.899999999999999" customHeight="1">
      <c r="B100" s="120"/>
      <c r="D100" s="121" t="s">
        <v>546</v>
      </c>
      <c r="E100" s="122"/>
      <c r="F100" s="122"/>
      <c r="G100" s="122"/>
      <c r="H100" s="122"/>
      <c r="I100" s="122"/>
      <c r="J100" s="123">
        <f>J145</f>
        <v>106731.18000000001</v>
      </c>
      <c r="L100" s="120"/>
    </row>
    <row r="101" spans="1:47" s="10" customFormat="1" ht="19.899999999999999" customHeight="1">
      <c r="B101" s="120"/>
      <c r="D101" s="121" t="s">
        <v>547</v>
      </c>
      <c r="E101" s="122"/>
      <c r="F101" s="122"/>
      <c r="G101" s="122"/>
      <c r="H101" s="122"/>
      <c r="I101" s="122"/>
      <c r="J101" s="123">
        <f>J207</f>
        <v>246824.07</v>
      </c>
      <c r="L101" s="120"/>
    </row>
    <row r="102" spans="1:47" s="10" customFormat="1" ht="19.899999999999999" customHeight="1">
      <c r="B102" s="120"/>
      <c r="D102" s="121" t="s">
        <v>548</v>
      </c>
      <c r="E102" s="122"/>
      <c r="F102" s="122"/>
      <c r="G102" s="122"/>
      <c r="H102" s="122"/>
      <c r="I102" s="122"/>
      <c r="J102" s="123">
        <f>J357</f>
        <v>650836.96</v>
      </c>
      <c r="L102" s="120"/>
    </row>
    <row r="103" spans="1:47" s="10" customFormat="1" ht="19.899999999999999" customHeight="1">
      <c r="B103" s="120"/>
      <c r="D103" s="121" t="s">
        <v>126</v>
      </c>
      <c r="E103" s="122"/>
      <c r="F103" s="122"/>
      <c r="G103" s="122"/>
      <c r="H103" s="122"/>
      <c r="I103" s="122"/>
      <c r="J103" s="123">
        <f>J418</f>
        <v>565470.84</v>
      </c>
      <c r="L103" s="120"/>
    </row>
    <row r="104" spans="1:47" s="10" customFormat="1" ht="19.899999999999999" customHeight="1">
      <c r="B104" s="120"/>
      <c r="D104" s="121" t="s">
        <v>549</v>
      </c>
      <c r="E104" s="122"/>
      <c r="F104" s="122"/>
      <c r="G104" s="122"/>
      <c r="H104" s="122"/>
      <c r="I104" s="122"/>
      <c r="J104" s="123">
        <f>J727</f>
        <v>14229.6</v>
      </c>
      <c r="L104" s="120"/>
    </row>
    <row r="105" spans="1:47" s="10" customFormat="1" ht="19.899999999999999" customHeight="1">
      <c r="B105" s="120"/>
      <c r="D105" s="121" t="s">
        <v>127</v>
      </c>
      <c r="E105" s="122"/>
      <c r="F105" s="122"/>
      <c r="G105" s="122"/>
      <c r="H105" s="122"/>
      <c r="I105" s="122"/>
      <c r="J105" s="123">
        <f>J731</f>
        <v>42059.199999999997</v>
      </c>
      <c r="L105" s="120"/>
    </row>
    <row r="106" spans="1:47" s="10" customFormat="1" ht="19.899999999999999" customHeight="1">
      <c r="B106" s="120"/>
      <c r="D106" s="121" t="s">
        <v>128</v>
      </c>
      <c r="E106" s="122"/>
      <c r="F106" s="122"/>
      <c r="G106" s="122"/>
      <c r="H106" s="122"/>
      <c r="I106" s="122"/>
      <c r="J106" s="123">
        <f>J743</f>
        <v>1826.1900000000003</v>
      </c>
      <c r="L106" s="120"/>
    </row>
    <row r="107" spans="1:47" s="10" customFormat="1" ht="19.899999999999999" customHeight="1">
      <c r="B107" s="120"/>
      <c r="D107" s="121" t="s">
        <v>129</v>
      </c>
      <c r="E107" s="122"/>
      <c r="F107" s="122"/>
      <c r="G107" s="122"/>
      <c r="H107" s="122"/>
      <c r="I107" s="122"/>
      <c r="J107" s="123">
        <f>J749</f>
        <v>64287.63</v>
      </c>
      <c r="L107" s="120"/>
    </row>
    <row r="108" spans="1:47" s="9" customFormat="1" ht="24.95" customHeight="1">
      <c r="B108" s="116"/>
      <c r="D108" s="117" t="s">
        <v>130</v>
      </c>
      <c r="E108" s="118"/>
      <c r="F108" s="118"/>
      <c r="G108" s="118"/>
      <c r="H108" s="118"/>
      <c r="I108" s="118"/>
      <c r="J108" s="119">
        <f>J751</f>
        <v>1140781.29</v>
      </c>
      <c r="L108" s="116"/>
    </row>
    <row r="109" spans="1:47" s="10" customFormat="1" ht="19.899999999999999" customHeight="1">
      <c r="B109" s="120"/>
      <c r="D109" s="121" t="s">
        <v>550</v>
      </c>
      <c r="E109" s="122"/>
      <c r="F109" s="122"/>
      <c r="G109" s="122"/>
      <c r="H109" s="122"/>
      <c r="I109" s="122"/>
      <c r="J109" s="123">
        <f>J752</f>
        <v>45926.509999999995</v>
      </c>
      <c r="L109" s="120"/>
    </row>
    <row r="110" spans="1:47" s="10" customFormat="1" ht="19.899999999999999" customHeight="1">
      <c r="B110" s="120"/>
      <c r="D110" s="121" t="s">
        <v>131</v>
      </c>
      <c r="E110" s="122"/>
      <c r="F110" s="122"/>
      <c r="G110" s="122"/>
      <c r="H110" s="122"/>
      <c r="I110" s="122"/>
      <c r="J110" s="123">
        <f>J787</f>
        <v>14398.159999999998</v>
      </c>
      <c r="L110" s="120"/>
    </row>
    <row r="111" spans="1:47" s="10" customFormat="1" ht="19.899999999999999" customHeight="1">
      <c r="B111" s="120"/>
      <c r="D111" s="121" t="s">
        <v>132</v>
      </c>
      <c r="E111" s="122"/>
      <c r="F111" s="122"/>
      <c r="G111" s="122"/>
      <c r="H111" s="122"/>
      <c r="I111" s="122"/>
      <c r="J111" s="123">
        <f>J803</f>
        <v>58109.599999999999</v>
      </c>
      <c r="L111" s="120"/>
    </row>
    <row r="112" spans="1:47" s="10" customFormat="1" ht="19.899999999999999" customHeight="1">
      <c r="B112" s="120"/>
      <c r="D112" s="121" t="s">
        <v>551</v>
      </c>
      <c r="E112" s="122"/>
      <c r="F112" s="122"/>
      <c r="G112" s="122"/>
      <c r="H112" s="122"/>
      <c r="I112" s="122"/>
      <c r="J112" s="123">
        <f>J841</f>
        <v>40643.72</v>
      </c>
      <c r="L112" s="120"/>
    </row>
    <row r="113" spans="1:31" s="10" customFormat="1" ht="19.899999999999999" customHeight="1">
      <c r="B113" s="120"/>
      <c r="D113" s="121" t="s">
        <v>133</v>
      </c>
      <c r="E113" s="122"/>
      <c r="F113" s="122"/>
      <c r="G113" s="122"/>
      <c r="H113" s="122"/>
      <c r="I113" s="122"/>
      <c r="J113" s="123">
        <f>J858</f>
        <v>7978.6799999999994</v>
      </c>
      <c r="L113" s="120"/>
    </row>
    <row r="114" spans="1:31" s="10" customFormat="1" ht="19.899999999999999" customHeight="1">
      <c r="B114" s="120"/>
      <c r="D114" s="121" t="s">
        <v>134</v>
      </c>
      <c r="E114" s="122"/>
      <c r="F114" s="122"/>
      <c r="G114" s="122"/>
      <c r="H114" s="122"/>
      <c r="I114" s="122"/>
      <c r="J114" s="123">
        <f>J868</f>
        <v>68577.89</v>
      </c>
      <c r="L114" s="120"/>
    </row>
    <row r="115" spans="1:31" s="10" customFormat="1" ht="19.899999999999999" customHeight="1">
      <c r="B115" s="120"/>
      <c r="D115" s="121" t="s">
        <v>552</v>
      </c>
      <c r="E115" s="122"/>
      <c r="F115" s="122"/>
      <c r="G115" s="122"/>
      <c r="H115" s="122"/>
      <c r="I115" s="122"/>
      <c r="J115" s="123">
        <f>J880</f>
        <v>415423.98</v>
      </c>
      <c r="L115" s="120"/>
    </row>
    <row r="116" spans="1:31" s="10" customFormat="1" ht="19.899999999999999" customHeight="1">
      <c r="B116" s="120"/>
      <c r="D116" s="121" t="s">
        <v>553</v>
      </c>
      <c r="E116" s="122"/>
      <c r="F116" s="122"/>
      <c r="G116" s="122"/>
      <c r="H116" s="122"/>
      <c r="I116" s="122"/>
      <c r="J116" s="123">
        <f>J909</f>
        <v>259412.18</v>
      </c>
      <c r="L116" s="120"/>
    </row>
    <row r="117" spans="1:31" s="10" customFormat="1" ht="19.899999999999999" customHeight="1">
      <c r="B117" s="120"/>
      <c r="D117" s="121" t="s">
        <v>554</v>
      </c>
      <c r="E117" s="122"/>
      <c r="F117" s="122"/>
      <c r="G117" s="122"/>
      <c r="H117" s="122"/>
      <c r="I117" s="122"/>
      <c r="J117" s="123">
        <f>J922</f>
        <v>100389.51999999999</v>
      </c>
      <c r="L117" s="120"/>
    </row>
    <row r="118" spans="1:31" s="10" customFormat="1" ht="19.899999999999999" customHeight="1">
      <c r="B118" s="120"/>
      <c r="D118" s="121" t="s">
        <v>555</v>
      </c>
      <c r="E118" s="122"/>
      <c r="F118" s="122"/>
      <c r="G118" s="122"/>
      <c r="H118" s="122"/>
      <c r="I118" s="122"/>
      <c r="J118" s="123">
        <f>J938</f>
        <v>42202.250000000007</v>
      </c>
      <c r="L118" s="120"/>
    </row>
    <row r="119" spans="1:31" s="10" customFormat="1" ht="19.899999999999999" customHeight="1">
      <c r="B119" s="120"/>
      <c r="D119" s="121" t="s">
        <v>556</v>
      </c>
      <c r="E119" s="122"/>
      <c r="F119" s="122"/>
      <c r="G119" s="122"/>
      <c r="H119" s="122"/>
      <c r="I119" s="122"/>
      <c r="J119" s="123">
        <f>J950</f>
        <v>4478.03</v>
      </c>
      <c r="L119" s="120"/>
    </row>
    <row r="120" spans="1:31" s="10" customFormat="1" ht="19.899999999999999" customHeight="1">
      <c r="B120" s="120"/>
      <c r="D120" s="121" t="s">
        <v>557</v>
      </c>
      <c r="E120" s="122"/>
      <c r="F120" s="122"/>
      <c r="G120" s="122"/>
      <c r="H120" s="122"/>
      <c r="I120" s="122"/>
      <c r="J120" s="123">
        <f>J957</f>
        <v>18591.330000000002</v>
      </c>
      <c r="L120" s="120"/>
    </row>
    <row r="121" spans="1:31" s="10" customFormat="1" ht="19.899999999999999" customHeight="1">
      <c r="B121" s="120"/>
      <c r="D121" s="121" t="s">
        <v>558</v>
      </c>
      <c r="E121" s="122"/>
      <c r="F121" s="122"/>
      <c r="G121" s="122"/>
      <c r="H121" s="122"/>
      <c r="I121" s="122"/>
      <c r="J121" s="123">
        <f>J969</f>
        <v>64649.440000000002</v>
      </c>
      <c r="L121" s="120"/>
    </row>
    <row r="122" spans="1:31" s="2" customFormat="1" ht="21.7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6.95" customHeight="1">
      <c r="A123" s="30"/>
      <c r="B123" s="45"/>
      <c r="C123" s="46"/>
      <c r="D123" s="46"/>
      <c r="E123" s="46"/>
      <c r="F123" s="46"/>
      <c r="G123" s="46"/>
      <c r="H123" s="46"/>
      <c r="I123" s="46"/>
      <c r="J123" s="46"/>
      <c r="K123" s="46"/>
      <c r="L123" s="40"/>
      <c r="S123" s="30"/>
      <c r="T123" s="30"/>
      <c r="U123" s="30"/>
      <c r="V123" s="30"/>
      <c r="W123" s="30"/>
      <c r="X123" s="30"/>
      <c r="Y123" s="30"/>
      <c r="Z123" s="30"/>
      <c r="AA123" s="30"/>
      <c r="AB123" s="30"/>
      <c r="AC123" s="30"/>
      <c r="AD123" s="30"/>
      <c r="AE123" s="30"/>
    </row>
    <row r="127" spans="1:31" s="2" customFormat="1" ht="6.95" customHeight="1">
      <c r="A127" s="30"/>
      <c r="B127" s="47"/>
      <c r="C127" s="48"/>
      <c r="D127" s="48"/>
      <c r="E127" s="48"/>
      <c r="F127" s="48"/>
      <c r="G127" s="48"/>
      <c r="H127" s="48"/>
      <c r="I127" s="48"/>
      <c r="J127" s="48"/>
      <c r="K127" s="48"/>
      <c r="L127" s="40"/>
      <c r="S127" s="30"/>
      <c r="T127" s="30"/>
      <c r="U127" s="30"/>
      <c r="V127" s="30"/>
      <c r="W127" s="30"/>
      <c r="X127" s="30"/>
      <c r="Y127" s="30"/>
      <c r="Z127" s="30"/>
      <c r="AA127" s="30"/>
      <c r="AB127" s="30"/>
      <c r="AC127" s="30"/>
      <c r="AD127" s="30"/>
      <c r="AE127" s="30"/>
    </row>
    <row r="128" spans="1:31" s="2" customFormat="1" ht="24.95" customHeight="1">
      <c r="A128" s="30"/>
      <c r="B128" s="31"/>
      <c r="C128" s="22" t="s">
        <v>137</v>
      </c>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3" s="2" customFormat="1" ht="6.9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3" s="2" customFormat="1" ht="12" customHeight="1">
      <c r="A130" s="30"/>
      <c r="B130" s="31"/>
      <c r="C130" s="27" t="s">
        <v>13</v>
      </c>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3" s="2" customFormat="1" ht="16.5" customHeight="1">
      <c r="A131" s="30"/>
      <c r="B131" s="31"/>
      <c r="C131" s="30"/>
      <c r="D131" s="30"/>
      <c r="E131" s="252" t="str">
        <f>E7</f>
        <v>Komunitní centrum a hasičská zbrojnice Hněvčeves</v>
      </c>
      <c r="F131" s="253"/>
      <c r="G131" s="253"/>
      <c r="H131" s="253"/>
      <c r="I131" s="30"/>
      <c r="J131" s="30"/>
      <c r="K131" s="30"/>
      <c r="L131" s="40"/>
      <c r="S131" s="30"/>
      <c r="T131" s="30"/>
      <c r="U131" s="30"/>
      <c r="V131" s="30"/>
      <c r="W131" s="30"/>
      <c r="X131" s="30"/>
      <c r="Y131" s="30"/>
      <c r="Z131" s="30"/>
      <c r="AA131" s="30"/>
      <c r="AB131" s="30"/>
      <c r="AC131" s="30"/>
      <c r="AD131" s="30"/>
      <c r="AE131" s="30"/>
    </row>
    <row r="132" spans="1:63" s="1" customFormat="1" ht="12" customHeight="1">
      <c r="B132" s="21"/>
      <c r="C132" s="27" t="s">
        <v>114</v>
      </c>
      <c r="L132" s="21"/>
    </row>
    <row r="133" spans="1:63" s="2" customFormat="1" ht="16.5" customHeight="1">
      <c r="A133" s="30"/>
      <c r="B133" s="31"/>
      <c r="C133" s="30"/>
      <c r="D133" s="30"/>
      <c r="E133" s="252" t="s">
        <v>115</v>
      </c>
      <c r="F133" s="251"/>
      <c r="G133" s="251"/>
      <c r="H133" s="251"/>
      <c r="I133" s="30"/>
      <c r="J133" s="30"/>
      <c r="K133" s="30"/>
      <c r="L133" s="40"/>
      <c r="S133" s="30"/>
      <c r="T133" s="30"/>
      <c r="U133" s="30"/>
      <c r="V133" s="30"/>
      <c r="W133" s="30"/>
      <c r="X133" s="30"/>
      <c r="Y133" s="30"/>
      <c r="Z133" s="30"/>
      <c r="AA133" s="30"/>
      <c r="AB133" s="30"/>
      <c r="AC133" s="30"/>
      <c r="AD133" s="30"/>
      <c r="AE133" s="30"/>
    </row>
    <row r="134" spans="1:63" s="2" customFormat="1" ht="12" customHeight="1">
      <c r="A134" s="30"/>
      <c r="B134" s="31"/>
      <c r="C134" s="27" t="s">
        <v>116</v>
      </c>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3" s="2" customFormat="1" ht="16.5" customHeight="1">
      <c r="A135" s="30"/>
      <c r="B135" s="31"/>
      <c r="C135" s="30"/>
      <c r="D135" s="30"/>
      <c r="E135" s="244" t="str">
        <f>E11</f>
        <v>02 - Nová výstavba</v>
      </c>
      <c r="F135" s="251"/>
      <c r="G135" s="251"/>
      <c r="H135" s="251"/>
      <c r="I135" s="30"/>
      <c r="J135" s="30"/>
      <c r="K135" s="30"/>
      <c r="L135" s="40"/>
      <c r="S135" s="30"/>
      <c r="T135" s="30"/>
      <c r="U135" s="30"/>
      <c r="V135" s="30"/>
      <c r="W135" s="30"/>
      <c r="X135" s="30"/>
      <c r="Y135" s="30"/>
      <c r="Z135" s="30"/>
      <c r="AA135" s="30"/>
      <c r="AB135" s="30"/>
      <c r="AC135" s="30"/>
      <c r="AD135" s="30"/>
      <c r="AE135" s="30"/>
    </row>
    <row r="136" spans="1:63" s="2" customFormat="1" ht="6.95" customHeight="1">
      <c r="A136" s="30"/>
      <c r="B136" s="31"/>
      <c r="C136" s="30"/>
      <c r="D136" s="30"/>
      <c r="E136" s="30"/>
      <c r="F136" s="30"/>
      <c r="G136" s="30"/>
      <c r="H136" s="30"/>
      <c r="I136" s="30"/>
      <c r="J136" s="30"/>
      <c r="K136" s="30"/>
      <c r="L136" s="40"/>
      <c r="S136" s="30"/>
      <c r="T136" s="30"/>
      <c r="U136" s="30"/>
      <c r="V136" s="30"/>
      <c r="W136" s="30"/>
      <c r="X136" s="30"/>
      <c r="Y136" s="30"/>
      <c r="Z136" s="30"/>
      <c r="AA136" s="30"/>
      <c r="AB136" s="30"/>
      <c r="AC136" s="30"/>
      <c r="AD136" s="30"/>
      <c r="AE136" s="30"/>
    </row>
    <row r="137" spans="1:63" s="2" customFormat="1" ht="12" customHeight="1">
      <c r="A137" s="30"/>
      <c r="B137" s="31"/>
      <c r="C137" s="27" t="s">
        <v>17</v>
      </c>
      <c r="D137" s="30"/>
      <c r="E137" s="30"/>
      <c r="F137" s="25" t="str">
        <f>F14</f>
        <v>Hněvčeves 54</v>
      </c>
      <c r="G137" s="30"/>
      <c r="H137" s="30"/>
      <c r="I137" s="27" t="s">
        <v>19</v>
      </c>
      <c r="J137" s="53">
        <f>IF(J14="","",J14)</f>
        <v>43906</v>
      </c>
      <c r="K137" s="30"/>
      <c r="L137" s="40"/>
      <c r="S137" s="30"/>
      <c r="T137" s="30"/>
      <c r="U137" s="30"/>
      <c r="V137" s="30"/>
      <c r="W137" s="30"/>
      <c r="X137" s="30"/>
      <c r="Y137" s="30"/>
      <c r="Z137" s="30"/>
      <c r="AA137" s="30"/>
      <c r="AB137" s="30"/>
      <c r="AC137" s="30"/>
      <c r="AD137" s="30"/>
      <c r="AE137" s="30"/>
    </row>
    <row r="138" spans="1:63" s="2" customFormat="1" ht="6.95" customHeight="1">
      <c r="A138" s="30"/>
      <c r="B138" s="31"/>
      <c r="C138" s="30"/>
      <c r="D138" s="30"/>
      <c r="E138" s="30"/>
      <c r="F138" s="30"/>
      <c r="G138" s="30"/>
      <c r="H138" s="30"/>
      <c r="I138" s="30"/>
      <c r="J138" s="30"/>
      <c r="K138" s="30"/>
      <c r="L138" s="40"/>
      <c r="S138" s="30"/>
      <c r="T138" s="30"/>
      <c r="U138" s="30"/>
      <c r="V138" s="30"/>
      <c r="W138" s="30"/>
      <c r="X138" s="30"/>
      <c r="Y138" s="30"/>
      <c r="Z138" s="30"/>
      <c r="AA138" s="30"/>
      <c r="AB138" s="30"/>
      <c r="AC138" s="30"/>
      <c r="AD138" s="30"/>
      <c r="AE138" s="30"/>
    </row>
    <row r="139" spans="1:63" s="2" customFormat="1" ht="15.2" customHeight="1">
      <c r="A139" s="30"/>
      <c r="B139" s="31"/>
      <c r="C139" s="27" t="s">
        <v>20</v>
      </c>
      <c r="D139" s="30"/>
      <c r="E139" s="30"/>
      <c r="F139" s="25" t="str">
        <f>E17</f>
        <v>Obec Hněvčeves, Hněvčeves 54, 503 15</v>
      </c>
      <c r="G139" s="30"/>
      <c r="H139" s="30"/>
      <c r="I139" s="27" t="s">
        <v>26</v>
      </c>
      <c r="J139" s="28" t="str">
        <f>E23</f>
        <v xml:space="preserve"> </v>
      </c>
      <c r="K139" s="30"/>
      <c r="L139" s="40"/>
      <c r="S139" s="30"/>
      <c r="T139" s="30"/>
      <c r="U139" s="30"/>
      <c r="V139" s="30"/>
      <c r="W139" s="30"/>
      <c r="X139" s="30"/>
      <c r="Y139" s="30"/>
      <c r="Z139" s="30"/>
      <c r="AA139" s="30"/>
      <c r="AB139" s="30"/>
      <c r="AC139" s="30"/>
      <c r="AD139" s="30"/>
      <c r="AE139" s="30"/>
    </row>
    <row r="140" spans="1:63" s="2" customFormat="1" ht="15.2" customHeight="1">
      <c r="A140" s="30"/>
      <c r="B140" s="31"/>
      <c r="C140" s="27" t="s">
        <v>24</v>
      </c>
      <c r="D140" s="30"/>
      <c r="E140" s="30"/>
      <c r="F140" s="25" t="str">
        <f>IF(E20="","",E20)</f>
        <v>Kalkan s.r.o., Textilní 1091, 506 01 Jičín</v>
      </c>
      <c r="G140" s="30"/>
      <c r="H140" s="30"/>
      <c r="I140" s="27" t="s">
        <v>28</v>
      </c>
      <c r="J140" s="28" t="str">
        <f>E26</f>
        <v xml:space="preserve"> </v>
      </c>
      <c r="K140" s="30"/>
      <c r="L140" s="40"/>
      <c r="S140" s="30"/>
      <c r="T140" s="30"/>
      <c r="U140" s="30"/>
      <c r="V140" s="30"/>
      <c r="W140" s="30"/>
      <c r="X140" s="30"/>
      <c r="Y140" s="30"/>
      <c r="Z140" s="30"/>
      <c r="AA140" s="30"/>
      <c r="AB140" s="30"/>
      <c r="AC140" s="30"/>
      <c r="AD140" s="30"/>
      <c r="AE140" s="30"/>
    </row>
    <row r="141" spans="1:63" s="2" customFormat="1" ht="10.35" customHeight="1">
      <c r="A141" s="30"/>
      <c r="B141" s="31"/>
      <c r="C141" s="30"/>
      <c r="D141" s="30"/>
      <c r="E141" s="30"/>
      <c r="F141" s="30"/>
      <c r="G141" s="30"/>
      <c r="H141" s="30"/>
      <c r="I141" s="30"/>
      <c r="J141" s="30"/>
      <c r="K141" s="30"/>
      <c r="L141" s="40"/>
      <c r="S141" s="30"/>
      <c r="T141" s="30"/>
      <c r="U141" s="30"/>
      <c r="V141" s="30"/>
      <c r="W141" s="30"/>
      <c r="X141" s="30"/>
      <c r="Y141" s="30"/>
      <c r="Z141" s="30"/>
      <c r="AA141" s="30"/>
      <c r="AB141" s="30"/>
      <c r="AC141" s="30"/>
      <c r="AD141" s="30"/>
      <c r="AE141" s="30"/>
    </row>
    <row r="142" spans="1:63" s="11" customFormat="1" ht="29.25" customHeight="1">
      <c r="A142" s="124"/>
      <c r="B142" s="125"/>
      <c r="C142" s="126" t="s">
        <v>138</v>
      </c>
      <c r="D142" s="127" t="s">
        <v>56</v>
      </c>
      <c r="E142" s="127" t="s">
        <v>52</v>
      </c>
      <c r="F142" s="127" t="s">
        <v>53</v>
      </c>
      <c r="G142" s="127" t="s">
        <v>139</v>
      </c>
      <c r="H142" s="127" t="s">
        <v>140</v>
      </c>
      <c r="I142" s="127" t="s">
        <v>141</v>
      </c>
      <c r="J142" s="127" t="s">
        <v>121</v>
      </c>
      <c r="K142" s="128" t="s">
        <v>142</v>
      </c>
      <c r="L142" s="129"/>
      <c r="M142" s="60" t="s">
        <v>1</v>
      </c>
      <c r="N142" s="61" t="s">
        <v>35</v>
      </c>
      <c r="O142" s="61" t="s">
        <v>143</v>
      </c>
      <c r="P142" s="61" t="s">
        <v>144</v>
      </c>
      <c r="Q142" s="61" t="s">
        <v>145</v>
      </c>
      <c r="R142" s="61" t="s">
        <v>146</v>
      </c>
      <c r="S142" s="61" t="s">
        <v>147</v>
      </c>
      <c r="T142" s="62" t="s">
        <v>148</v>
      </c>
      <c r="U142" s="124"/>
      <c r="V142" s="124"/>
      <c r="W142" s="124"/>
      <c r="X142" s="124"/>
      <c r="Y142" s="124"/>
      <c r="Z142" s="124"/>
      <c r="AA142" s="124"/>
      <c r="AB142" s="124"/>
      <c r="AC142" s="124"/>
      <c r="AD142" s="124"/>
      <c r="AE142" s="124"/>
    </row>
    <row r="143" spans="1:63" s="2" customFormat="1" ht="22.9" customHeight="1">
      <c r="A143" s="30"/>
      <c r="B143" s="31"/>
      <c r="C143" s="67" t="s">
        <v>149</v>
      </c>
      <c r="D143" s="30"/>
      <c r="E143" s="30"/>
      <c r="F143" s="30"/>
      <c r="G143" s="30"/>
      <c r="H143" s="30"/>
      <c r="I143" s="30"/>
      <c r="J143" s="130">
        <f>BK143</f>
        <v>2833046.96</v>
      </c>
      <c r="K143" s="30"/>
      <c r="L143" s="31"/>
      <c r="M143" s="63"/>
      <c r="N143" s="54"/>
      <c r="O143" s="64"/>
      <c r="P143" s="131">
        <f>P144+P751</f>
        <v>4310.7016639999993</v>
      </c>
      <c r="Q143" s="64"/>
      <c r="R143" s="131">
        <f>R144+R751</f>
        <v>389.43608254000003</v>
      </c>
      <c r="S143" s="64"/>
      <c r="T143" s="132">
        <f>T144+T751</f>
        <v>2.4024000000000001</v>
      </c>
      <c r="U143" s="30"/>
      <c r="V143" s="30"/>
      <c r="W143" s="30"/>
      <c r="X143" s="30"/>
      <c r="Y143" s="30"/>
      <c r="Z143" s="30"/>
      <c r="AA143" s="30"/>
      <c r="AB143" s="30"/>
      <c r="AC143" s="30"/>
      <c r="AD143" s="30"/>
      <c r="AE143" s="30"/>
      <c r="AT143" s="18" t="s">
        <v>70</v>
      </c>
      <c r="AU143" s="18" t="s">
        <v>123</v>
      </c>
      <c r="BK143" s="133">
        <f>BK144+BK751</f>
        <v>2833046.96</v>
      </c>
    </row>
    <row r="144" spans="1:63" s="12" customFormat="1" ht="25.9" customHeight="1">
      <c r="B144" s="134"/>
      <c r="D144" s="135" t="s">
        <v>70</v>
      </c>
      <c r="E144" s="136" t="s">
        <v>150</v>
      </c>
      <c r="F144" s="136" t="s">
        <v>151</v>
      </c>
      <c r="J144" s="137">
        <f>BK144</f>
        <v>1692265.6699999997</v>
      </c>
      <c r="L144" s="134"/>
      <c r="M144" s="138"/>
      <c r="N144" s="139"/>
      <c r="O144" s="139"/>
      <c r="P144" s="140">
        <f>P145+P207+P357+P418+P727+P731+P743+P749</f>
        <v>2974.1431439999997</v>
      </c>
      <c r="Q144" s="139"/>
      <c r="R144" s="140">
        <f>R145+R207+R357+R418+R727+R731+R743+R749</f>
        <v>380.89630701000004</v>
      </c>
      <c r="S144" s="139"/>
      <c r="T144" s="141">
        <f>T145+T207+T357+T418+T727+T731+T743+T749</f>
        <v>2.4024000000000001</v>
      </c>
      <c r="AR144" s="135" t="s">
        <v>78</v>
      </c>
      <c r="AT144" s="142" t="s">
        <v>70</v>
      </c>
      <c r="AU144" s="142" t="s">
        <v>71</v>
      </c>
      <c r="AY144" s="135" t="s">
        <v>152</v>
      </c>
      <c r="BK144" s="143">
        <f>BK145+BK207+BK357+BK418+BK727+BK731+BK743+BK749</f>
        <v>1692265.6699999997</v>
      </c>
    </row>
    <row r="145" spans="1:65" s="12" customFormat="1" ht="22.9" customHeight="1">
      <c r="B145" s="134"/>
      <c r="D145" s="135" t="s">
        <v>70</v>
      </c>
      <c r="E145" s="144" t="s">
        <v>80</v>
      </c>
      <c r="F145" s="144" t="s">
        <v>559</v>
      </c>
      <c r="J145" s="145">
        <f>BK145</f>
        <v>106731.18000000001</v>
      </c>
      <c r="L145" s="134"/>
      <c r="M145" s="138"/>
      <c r="N145" s="139"/>
      <c r="O145" s="139"/>
      <c r="P145" s="140">
        <f>SUM(P146:P206)</f>
        <v>498.85760099999999</v>
      </c>
      <c r="Q145" s="139"/>
      <c r="R145" s="140">
        <f>SUM(R146:R206)</f>
        <v>144.24450393000001</v>
      </c>
      <c r="S145" s="139"/>
      <c r="T145" s="141">
        <f>SUM(T146:T206)</f>
        <v>0</v>
      </c>
      <c r="AR145" s="135" t="s">
        <v>78</v>
      </c>
      <c r="AT145" s="142" t="s">
        <v>70</v>
      </c>
      <c r="AU145" s="142" t="s">
        <v>78</v>
      </c>
      <c r="AY145" s="135" t="s">
        <v>152</v>
      </c>
      <c r="BK145" s="143">
        <f>SUM(BK146:BK206)</f>
        <v>106731.18000000001</v>
      </c>
    </row>
    <row r="146" spans="1:65" s="2" customFormat="1" ht="21.75" customHeight="1">
      <c r="A146" s="30"/>
      <c r="B146" s="146"/>
      <c r="C146" s="147" t="s">
        <v>78</v>
      </c>
      <c r="D146" s="147" t="s">
        <v>154</v>
      </c>
      <c r="E146" s="148" t="s">
        <v>560</v>
      </c>
      <c r="F146" s="149" t="s">
        <v>561</v>
      </c>
      <c r="G146" s="150" t="s">
        <v>157</v>
      </c>
      <c r="H146" s="151">
        <v>135.17599999999999</v>
      </c>
      <c r="I146" s="152">
        <v>3.92</v>
      </c>
      <c r="J146" s="152">
        <f>ROUND(I146*H146,2)</f>
        <v>529.89</v>
      </c>
      <c r="K146" s="149" t="s">
        <v>173</v>
      </c>
      <c r="L146" s="31"/>
      <c r="M146" s="153" t="s">
        <v>1</v>
      </c>
      <c r="N146" s="154" t="s">
        <v>36</v>
      </c>
      <c r="O146" s="155">
        <v>5.0000000000000001E-3</v>
      </c>
      <c r="P146" s="155">
        <f>O146*H146</f>
        <v>0.67587999999999993</v>
      </c>
      <c r="Q146" s="155">
        <v>0</v>
      </c>
      <c r="R146" s="155">
        <f>Q146*H146</f>
        <v>0</v>
      </c>
      <c r="S146" s="155">
        <v>0</v>
      </c>
      <c r="T146" s="156">
        <f>S146*H146</f>
        <v>0</v>
      </c>
      <c r="U146" s="30"/>
      <c r="V146" s="30"/>
      <c r="W146" s="30"/>
      <c r="X146" s="30"/>
      <c r="Y146" s="30"/>
      <c r="Z146" s="30"/>
      <c r="AA146" s="30"/>
      <c r="AB146" s="30"/>
      <c r="AC146" s="30"/>
      <c r="AD146" s="30"/>
      <c r="AE146" s="30"/>
      <c r="AR146" s="157" t="s">
        <v>158</v>
      </c>
      <c r="AT146" s="157" t="s">
        <v>154</v>
      </c>
      <c r="AU146" s="157" t="s">
        <v>80</v>
      </c>
      <c r="AY146" s="18" t="s">
        <v>152</v>
      </c>
      <c r="BE146" s="158">
        <f>IF(N146="základní",J146,0)</f>
        <v>529.89</v>
      </c>
      <c r="BF146" s="158">
        <f>IF(N146="snížená",J146,0)</f>
        <v>0</v>
      </c>
      <c r="BG146" s="158">
        <f>IF(N146="zákl. přenesená",J146,0)</f>
        <v>0</v>
      </c>
      <c r="BH146" s="158">
        <f>IF(N146="sníž. přenesená",J146,0)</f>
        <v>0</v>
      </c>
      <c r="BI146" s="158">
        <f>IF(N146="nulová",J146,0)</f>
        <v>0</v>
      </c>
      <c r="BJ146" s="18" t="s">
        <v>78</v>
      </c>
      <c r="BK146" s="158">
        <f>ROUND(I146*H146,2)</f>
        <v>529.89</v>
      </c>
      <c r="BL146" s="18" t="s">
        <v>158</v>
      </c>
      <c r="BM146" s="157" t="s">
        <v>562</v>
      </c>
    </row>
    <row r="147" spans="1:65" s="15" customFormat="1">
      <c r="B147" s="174"/>
      <c r="D147" s="160" t="s">
        <v>160</v>
      </c>
      <c r="E147" s="175" t="s">
        <v>1</v>
      </c>
      <c r="F147" s="176" t="s">
        <v>563</v>
      </c>
      <c r="H147" s="175" t="s">
        <v>1</v>
      </c>
      <c r="L147" s="174"/>
      <c r="M147" s="177"/>
      <c r="N147" s="178"/>
      <c r="O147" s="178"/>
      <c r="P147" s="178"/>
      <c r="Q147" s="178"/>
      <c r="R147" s="178"/>
      <c r="S147" s="178"/>
      <c r="T147" s="179"/>
      <c r="AT147" s="175" t="s">
        <v>160</v>
      </c>
      <c r="AU147" s="175" t="s">
        <v>80</v>
      </c>
      <c r="AV147" s="15" t="s">
        <v>78</v>
      </c>
      <c r="AW147" s="15" t="s">
        <v>27</v>
      </c>
      <c r="AX147" s="15" t="s">
        <v>71</v>
      </c>
      <c r="AY147" s="175" t="s">
        <v>152</v>
      </c>
    </row>
    <row r="148" spans="1:65" s="13" customFormat="1">
      <c r="B148" s="159"/>
      <c r="D148" s="160" t="s">
        <v>160</v>
      </c>
      <c r="E148" s="161" t="s">
        <v>1</v>
      </c>
      <c r="F148" s="162" t="s">
        <v>564</v>
      </c>
      <c r="H148" s="163">
        <v>11.22</v>
      </c>
      <c r="L148" s="159"/>
      <c r="M148" s="164"/>
      <c r="N148" s="165"/>
      <c r="O148" s="165"/>
      <c r="P148" s="165"/>
      <c r="Q148" s="165"/>
      <c r="R148" s="165"/>
      <c r="S148" s="165"/>
      <c r="T148" s="166"/>
      <c r="AT148" s="161" t="s">
        <v>160</v>
      </c>
      <c r="AU148" s="161" t="s">
        <v>80</v>
      </c>
      <c r="AV148" s="13" t="s">
        <v>80</v>
      </c>
      <c r="AW148" s="13" t="s">
        <v>27</v>
      </c>
      <c r="AX148" s="13" t="s">
        <v>71</v>
      </c>
      <c r="AY148" s="161" t="s">
        <v>152</v>
      </c>
    </row>
    <row r="149" spans="1:65" s="13" customFormat="1">
      <c r="B149" s="159"/>
      <c r="D149" s="160" t="s">
        <v>160</v>
      </c>
      <c r="E149" s="161" t="s">
        <v>1</v>
      </c>
      <c r="F149" s="162" t="s">
        <v>565</v>
      </c>
      <c r="H149" s="163">
        <v>5.508</v>
      </c>
      <c r="L149" s="159"/>
      <c r="M149" s="164"/>
      <c r="N149" s="165"/>
      <c r="O149" s="165"/>
      <c r="P149" s="165"/>
      <c r="Q149" s="165"/>
      <c r="R149" s="165"/>
      <c r="S149" s="165"/>
      <c r="T149" s="166"/>
      <c r="AT149" s="161" t="s">
        <v>160</v>
      </c>
      <c r="AU149" s="161" t="s">
        <v>80</v>
      </c>
      <c r="AV149" s="13" t="s">
        <v>80</v>
      </c>
      <c r="AW149" s="13" t="s">
        <v>27</v>
      </c>
      <c r="AX149" s="13" t="s">
        <v>71</v>
      </c>
      <c r="AY149" s="161" t="s">
        <v>152</v>
      </c>
    </row>
    <row r="150" spans="1:65" s="13" customFormat="1">
      <c r="B150" s="159"/>
      <c r="D150" s="160" t="s">
        <v>160</v>
      </c>
      <c r="E150" s="161" t="s">
        <v>1</v>
      </c>
      <c r="F150" s="162" t="s">
        <v>566</v>
      </c>
      <c r="H150" s="163">
        <v>0.36</v>
      </c>
      <c r="L150" s="159"/>
      <c r="M150" s="164"/>
      <c r="N150" s="165"/>
      <c r="O150" s="165"/>
      <c r="P150" s="165"/>
      <c r="Q150" s="165"/>
      <c r="R150" s="165"/>
      <c r="S150" s="165"/>
      <c r="T150" s="166"/>
      <c r="AT150" s="161" t="s">
        <v>160</v>
      </c>
      <c r="AU150" s="161" t="s">
        <v>80</v>
      </c>
      <c r="AV150" s="13" t="s">
        <v>80</v>
      </c>
      <c r="AW150" s="13" t="s">
        <v>27</v>
      </c>
      <c r="AX150" s="13" t="s">
        <v>71</v>
      </c>
      <c r="AY150" s="161" t="s">
        <v>152</v>
      </c>
    </row>
    <row r="151" spans="1:65" s="15" customFormat="1">
      <c r="B151" s="174"/>
      <c r="D151" s="160" t="s">
        <v>160</v>
      </c>
      <c r="E151" s="175" t="s">
        <v>1</v>
      </c>
      <c r="F151" s="176" t="s">
        <v>567</v>
      </c>
      <c r="H151" s="175" t="s">
        <v>1</v>
      </c>
      <c r="L151" s="174"/>
      <c r="M151" s="177"/>
      <c r="N151" s="178"/>
      <c r="O151" s="178"/>
      <c r="P151" s="178"/>
      <c r="Q151" s="178"/>
      <c r="R151" s="178"/>
      <c r="S151" s="178"/>
      <c r="T151" s="179"/>
      <c r="AT151" s="175" t="s">
        <v>160</v>
      </c>
      <c r="AU151" s="175" t="s">
        <v>80</v>
      </c>
      <c r="AV151" s="15" t="s">
        <v>78</v>
      </c>
      <c r="AW151" s="15" t="s">
        <v>27</v>
      </c>
      <c r="AX151" s="15" t="s">
        <v>71</v>
      </c>
      <c r="AY151" s="175" t="s">
        <v>152</v>
      </c>
    </row>
    <row r="152" spans="1:65" s="13" customFormat="1">
      <c r="B152" s="159"/>
      <c r="D152" s="160" t="s">
        <v>160</v>
      </c>
      <c r="E152" s="161" t="s">
        <v>1</v>
      </c>
      <c r="F152" s="162" t="s">
        <v>568</v>
      </c>
      <c r="H152" s="163">
        <v>50.5</v>
      </c>
      <c r="L152" s="159"/>
      <c r="M152" s="164"/>
      <c r="N152" s="165"/>
      <c r="O152" s="165"/>
      <c r="P152" s="165"/>
      <c r="Q152" s="165"/>
      <c r="R152" s="165"/>
      <c r="S152" s="165"/>
      <c r="T152" s="166"/>
      <c r="AT152" s="161" t="s">
        <v>160</v>
      </c>
      <c r="AU152" s="161" t="s">
        <v>80</v>
      </c>
      <c r="AV152" s="13" t="s">
        <v>80</v>
      </c>
      <c r="AW152" s="13" t="s">
        <v>27</v>
      </c>
      <c r="AX152" s="13" t="s">
        <v>71</v>
      </c>
      <c r="AY152" s="161" t="s">
        <v>152</v>
      </c>
    </row>
    <row r="153" spans="1:65" s="14" customFormat="1">
      <c r="B153" s="167"/>
      <c r="D153" s="160" t="s">
        <v>160</v>
      </c>
      <c r="E153" s="168" t="s">
        <v>1</v>
      </c>
      <c r="F153" s="169" t="s">
        <v>162</v>
      </c>
      <c r="H153" s="170">
        <v>67.587999999999994</v>
      </c>
      <c r="L153" s="167"/>
      <c r="M153" s="171"/>
      <c r="N153" s="172"/>
      <c r="O153" s="172"/>
      <c r="P153" s="172"/>
      <c r="Q153" s="172"/>
      <c r="R153" s="172"/>
      <c r="S153" s="172"/>
      <c r="T153" s="173"/>
      <c r="AT153" s="168" t="s">
        <v>160</v>
      </c>
      <c r="AU153" s="168" t="s">
        <v>80</v>
      </c>
      <c r="AV153" s="14" t="s">
        <v>158</v>
      </c>
      <c r="AW153" s="14" t="s">
        <v>27</v>
      </c>
      <c r="AX153" s="14" t="s">
        <v>71</v>
      </c>
      <c r="AY153" s="168" t="s">
        <v>152</v>
      </c>
    </row>
    <row r="154" spans="1:65" s="13" customFormat="1">
      <c r="B154" s="159"/>
      <c r="D154" s="160" t="s">
        <v>160</v>
      </c>
      <c r="E154" s="161" t="s">
        <v>1</v>
      </c>
      <c r="F154" s="162" t="s">
        <v>569</v>
      </c>
      <c r="H154" s="163">
        <v>135.17599999999999</v>
      </c>
      <c r="L154" s="159"/>
      <c r="M154" s="164"/>
      <c r="N154" s="165"/>
      <c r="O154" s="165"/>
      <c r="P154" s="165"/>
      <c r="Q154" s="165"/>
      <c r="R154" s="165"/>
      <c r="S154" s="165"/>
      <c r="T154" s="166"/>
      <c r="AT154" s="161" t="s">
        <v>160</v>
      </c>
      <c r="AU154" s="161" t="s">
        <v>80</v>
      </c>
      <c r="AV154" s="13" t="s">
        <v>80</v>
      </c>
      <c r="AW154" s="13" t="s">
        <v>27</v>
      </c>
      <c r="AX154" s="13" t="s">
        <v>71</v>
      </c>
      <c r="AY154" s="161" t="s">
        <v>152</v>
      </c>
    </row>
    <row r="155" spans="1:65" s="14" customFormat="1">
      <c r="B155" s="167"/>
      <c r="D155" s="160" t="s">
        <v>160</v>
      </c>
      <c r="E155" s="168" t="s">
        <v>1</v>
      </c>
      <c r="F155" s="169" t="s">
        <v>162</v>
      </c>
      <c r="H155" s="170">
        <v>135.17599999999999</v>
      </c>
      <c r="L155" s="167"/>
      <c r="M155" s="171"/>
      <c r="N155" s="172"/>
      <c r="O155" s="172"/>
      <c r="P155" s="172"/>
      <c r="Q155" s="172"/>
      <c r="R155" s="172"/>
      <c r="S155" s="172"/>
      <c r="T155" s="173"/>
      <c r="AT155" s="168" t="s">
        <v>160</v>
      </c>
      <c r="AU155" s="168" t="s">
        <v>80</v>
      </c>
      <c r="AV155" s="14" t="s">
        <v>158</v>
      </c>
      <c r="AW155" s="14" t="s">
        <v>27</v>
      </c>
      <c r="AX155" s="14" t="s">
        <v>78</v>
      </c>
      <c r="AY155" s="168" t="s">
        <v>152</v>
      </c>
    </row>
    <row r="156" spans="1:65" s="2" customFormat="1" ht="21.75" customHeight="1">
      <c r="A156" s="30"/>
      <c r="B156" s="146"/>
      <c r="C156" s="147" t="s">
        <v>80</v>
      </c>
      <c r="D156" s="147" t="s">
        <v>154</v>
      </c>
      <c r="E156" s="148" t="s">
        <v>570</v>
      </c>
      <c r="F156" s="149" t="s">
        <v>571</v>
      </c>
      <c r="G156" s="150" t="s">
        <v>165</v>
      </c>
      <c r="H156" s="151">
        <v>35.014000000000003</v>
      </c>
      <c r="I156" s="152">
        <v>539.61</v>
      </c>
      <c r="J156" s="152">
        <f>ROUND(I156*H156,2)</f>
        <v>18893.900000000001</v>
      </c>
      <c r="K156" s="149" t="s">
        <v>173</v>
      </c>
      <c r="L156" s="31"/>
      <c r="M156" s="153" t="s">
        <v>1</v>
      </c>
      <c r="N156" s="154" t="s">
        <v>36</v>
      </c>
      <c r="O156" s="155">
        <v>0.98499999999999999</v>
      </c>
      <c r="P156" s="155">
        <f>O156*H156</f>
        <v>34.488790000000002</v>
      </c>
      <c r="Q156" s="155">
        <v>1.98</v>
      </c>
      <c r="R156" s="155">
        <f>Q156*H156</f>
        <v>69.327719999999999</v>
      </c>
      <c r="S156" s="155">
        <v>0</v>
      </c>
      <c r="T156" s="156">
        <f>S156*H156</f>
        <v>0</v>
      </c>
      <c r="U156" s="30"/>
      <c r="V156" s="30"/>
      <c r="W156" s="30"/>
      <c r="X156" s="30"/>
      <c r="Y156" s="30"/>
      <c r="Z156" s="30"/>
      <c r="AA156" s="30"/>
      <c r="AB156" s="30"/>
      <c r="AC156" s="30"/>
      <c r="AD156" s="30"/>
      <c r="AE156" s="30"/>
      <c r="AR156" s="157" t="s">
        <v>158</v>
      </c>
      <c r="AT156" s="157" t="s">
        <v>154</v>
      </c>
      <c r="AU156" s="157" t="s">
        <v>80</v>
      </c>
      <c r="AY156" s="18" t="s">
        <v>152</v>
      </c>
      <c r="BE156" s="158">
        <f>IF(N156="základní",J156,0)</f>
        <v>18893.900000000001</v>
      </c>
      <c r="BF156" s="158">
        <f>IF(N156="snížená",J156,0)</f>
        <v>0</v>
      </c>
      <c r="BG156" s="158">
        <f>IF(N156="zákl. přenesená",J156,0)</f>
        <v>0</v>
      </c>
      <c r="BH156" s="158">
        <f>IF(N156="sníž. přenesená",J156,0)</f>
        <v>0</v>
      </c>
      <c r="BI156" s="158">
        <f>IF(N156="nulová",J156,0)</f>
        <v>0</v>
      </c>
      <c r="BJ156" s="18" t="s">
        <v>78</v>
      </c>
      <c r="BK156" s="158">
        <f>ROUND(I156*H156,2)</f>
        <v>18893.900000000001</v>
      </c>
      <c r="BL156" s="18" t="s">
        <v>158</v>
      </c>
      <c r="BM156" s="157" t="s">
        <v>572</v>
      </c>
    </row>
    <row r="157" spans="1:65" s="15" customFormat="1">
      <c r="B157" s="174"/>
      <c r="D157" s="160" t="s">
        <v>160</v>
      </c>
      <c r="E157" s="175" t="s">
        <v>1</v>
      </c>
      <c r="F157" s="176" t="s">
        <v>573</v>
      </c>
      <c r="H157" s="175" t="s">
        <v>1</v>
      </c>
      <c r="L157" s="174"/>
      <c r="M157" s="177"/>
      <c r="N157" s="178"/>
      <c r="O157" s="178"/>
      <c r="P157" s="178"/>
      <c r="Q157" s="178"/>
      <c r="R157" s="178"/>
      <c r="S157" s="178"/>
      <c r="T157" s="179"/>
      <c r="AT157" s="175" t="s">
        <v>160</v>
      </c>
      <c r="AU157" s="175" t="s">
        <v>80</v>
      </c>
      <c r="AV157" s="15" t="s">
        <v>78</v>
      </c>
      <c r="AW157" s="15" t="s">
        <v>27</v>
      </c>
      <c r="AX157" s="15" t="s">
        <v>71</v>
      </c>
      <c r="AY157" s="175" t="s">
        <v>152</v>
      </c>
    </row>
    <row r="158" spans="1:65" s="13" customFormat="1">
      <c r="B158" s="159"/>
      <c r="D158" s="160" t="s">
        <v>160</v>
      </c>
      <c r="E158" s="161" t="s">
        <v>1</v>
      </c>
      <c r="F158" s="162" t="s">
        <v>574</v>
      </c>
      <c r="H158" s="163">
        <v>12.885</v>
      </c>
      <c r="L158" s="159"/>
      <c r="M158" s="164"/>
      <c r="N158" s="165"/>
      <c r="O158" s="165"/>
      <c r="P158" s="165"/>
      <c r="Q158" s="165"/>
      <c r="R158" s="165"/>
      <c r="S158" s="165"/>
      <c r="T158" s="166"/>
      <c r="AT158" s="161" t="s">
        <v>160</v>
      </c>
      <c r="AU158" s="161" t="s">
        <v>80</v>
      </c>
      <c r="AV158" s="13" t="s">
        <v>80</v>
      </c>
      <c r="AW158" s="13" t="s">
        <v>27</v>
      </c>
      <c r="AX158" s="13" t="s">
        <v>71</v>
      </c>
      <c r="AY158" s="161" t="s">
        <v>152</v>
      </c>
    </row>
    <row r="159" spans="1:65" s="15" customFormat="1">
      <c r="B159" s="174"/>
      <c r="D159" s="160" t="s">
        <v>160</v>
      </c>
      <c r="E159" s="175" t="s">
        <v>1</v>
      </c>
      <c r="F159" s="176" t="s">
        <v>575</v>
      </c>
      <c r="H159" s="175" t="s">
        <v>1</v>
      </c>
      <c r="L159" s="174"/>
      <c r="M159" s="177"/>
      <c r="N159" s="178"/>
      <c r="O159" s="178"/>
      <c r="P159" s="178"/>
      <c r="Q159" s="178"/>
      <c r="R159" s="178"/>
      <c r="S159" s="178"/>
      <c r="T159" s="179"/>
      <c r="AT159" s="175" t="s">
        <v>160</v>
      </c>
      <c r="AU159" s="175" t="s">
        <v>80</v>
      </c>
      <c r="AV159" s="15" t="s">
        <v>78</v>
      </c>
      <c r="AW159" s="15" t="s">
        <v>27</v>
      </c>
      <c r="AX159" s="15" t="s">
        <v>71</v>
      </c>
      <c r="AY159" s="175" t="s">
        <v>152</v>
      </c>
    </row>
    <row r="160" spans="1:65" s="13" customFormat="1">
      <c r="B160" s="159"/>
      <c r="D160" s="160" t="s">
        <v>160</v>
      </c>
      <c r="E160" s="161" t="s">
        <v>1</v>
      </c>
      <c r="F160" s="162" t="s">
        <v>576</v>
      </c>
      <c r="H160" s="163">
        <v>6.4</v>
      </c>
      <c r="L160" s="159"/>
      <c r="M160" s="164"/>
      <c r="N160" s="165"/>
      <c r="O160" s="165"/>
      <c r="P160" s="165"/>
      <c r="Q160" s="165"/>
      <c r="R160" s="165"/>
      <c r="S160" s="165"/>
      <c r="T160" s="166"/>
      <c r="AT160" s="161" t="s">
        <v>160</v>
      </c>
      <c r="AU160" s="161" t="s">
        <v>80</v>
      </c>
      <c r="AV160" s="13" t="s">
        <v>80</v>
      </c>
      <c r="AW160" s="13" t="s">
        <v>27</v>
      </c>
      <c r="AX160" s="13" t="s">
        <v>71</v>
      </c>
      <c r="AY160" s="161" t="s">
        <v>152</v>
      </c>
    </row>
    <row r="161" spans="1:65" s="15" customFormat="1">
      <c r="B161" s="174"/>
      <c r="D161" s="160" t="s">
        <v>160</v>
      </c>
      <c r="E161" s="175" t="s">
        <v>1</v>
      </c>
      <c r="F161" s="176" t="s">
        <v>577</v>
      </c>
      <c r="H161" s="175" t="s">
        <v>1</v>
      </c>
      <c r="L161" s="174"/>
      <c r="M161" s="177"/>
      <c r="N161" s="178"/>
      <c r="O161" s="178"/>
      <c r="P161" s="178"/>
      <c r="Q161" s="178"/>
      <c r="R161" s="178"/>
      <c r="S161" s="178"/>
      <c r="T161" s="179"/>
      <c r="AT161" s="175" t="s">
        <v>160</v>
      </c>
      <c r="AU161" s="175" t="s">
        <v>80</v>
      </c>
      <c r="AV161" s="15" t="s">
        <v>78</v>
      </c>
      <c r="AW161" s="15" t="s">
        <v>27</v>
      </c>
      <c r="AX161" s="15" t="s">
        <v>71</v>
      </c>
      <c r="AY161" s="175" t="s">
        <v>152</v>
      </c>
    </row>
    <row r="162" spans="1:65" s="13" customFormat="1">
      <c r="B162" s="159"/>
      <c r="D162" s="160" t="s">
        <v>160</v>
      </c>
      <c r="E162" s="161" t="s">
        <v>1</v>
      </c>
      <c r="F162" s="162" t="s">
        <v>578</v>
      </c>
      <c r="H162" s="163">
        <v>7.1</v>
      </c>
      <c r="L162" s="159"/>
      <c r="M162" s="164"/>
      <c r="N162" s="165"/>
      <c r="O162" s="165"/>
      <c r="P162" s="165"/>
      <c r="Q162" s="165"/>
      <c r="R162" s="165"/>
      <c r="S162" s="165"/>
      <c r="T162" s="166"/>
      <c r="AT162" s="161" t="s">
        <v>160</v>
      </c>
      <c r="AU162" s="161" t="s">
        <v>80</v>
      </c>
      <c r="AV162" s="13" t="s">
        <v>80</v>
      </c>
      <c r="AW162" s="13" t="s">
        <v>27</v>
      </c>
      <c r="AX162" s="13" t="s">
        <v>71</v>
      </c>
      <c r="AY162" s="161" t="s">
        <v>152</v>
      </c>
    </row>
    <row r="163" spans="1:65" s="15" customFormat="1" ht="22.5">
      <c r="B163" s="174"/>
      <c r="D163" s="160" t="s">
        <v>160</v>
      </c>
      <c r="E163" s="175" t="s">
        <v>1</v>
      </c>
      <c r="F163" s="176" t="s">
        <v>579</v>
      </c>
      <c r="H163" s="175" t="s">
        <v>1</v>
      </c>
      <c r="L163" s="174"/>
      <c r="M163" s="177"/>
      <c r="N163" s="178"/>
      <c r="O163" s="178"/>
      <c r="P163" s="178"/>
      <c r="Q163" s="178"/>
      <c r="R163" s="178"/>
      <c r="S163" s="178"/>
      <c r="T163" s="179"/>
      <c r="AT163" s="175" t="s">
        <v>160</v>
      </c>
      <c r="AU163" s="175" t="s">
        <v>80</v>
      </c>
      <c r="AV163" s="15" t="s">
        <v>78</v>
      </c>
      <c r="AW163" s="15" t="s">
        <v>27</v>
      </c>
      <c r="AX163" s="15" t="s">
        <v>71</v>
      </c>
      <c r="AY163" s="175" t="s">
        <v>152</v>
      </c>
    </row>
    <row r="164" spans="1:65" s="13" customFormat="1">
      <c r="B164" s="159"/>
      <c r="D164" s="160" t="s">
        <v>160</v>
      </c>
      <c r="E164" s="161" t="s">
        <v>1</v>
      </c>
      <c r="F164" s="162" t="s">
        <v>580</v>
      </c>
      <c r="H164" s="163">
        <v>8.6289999999999996</v>
      </c>
      <c r="L164" s="159"/>
      <c r="M164" s="164"/>
      <c r="N164" s="165"/>
      <c r="O164" s="165"/>
      <c r="P164" s="165"/>
      <c r="Q164" s="165"/>
      <c r="R164" s="165"/>
      <c r="S164" s="165"/>
      <c r="T164" s="166"/>
      <c r="AT164" s="161" t="s">
        <v>160</v>
      </c>
      <c r="AU164" s="161" t="s">
        <v>80</v>
      </c>
      <c r="AV164" s="13" t="s">
        <v>80</v>
      </c>
      <c r="AW164" s="13" t="s">
        <v>27</v>
      </c>
      <c r="AX164" s="13" t="s">
        <v>71</v>
      </c>
      <c r="AY164" s="161" t="s">
        <v>152</v>
      </c>
    </row>
    <row r="165" spans="1:65" s="14" customFormat="1">
      <c r="B165" s="167"/>
      <c r="D165" s="160" t="s">
        <v>160</v>
      </c>
      <c r="E165" s="168" t="s">
        <v>1</v>
      </c>
      <c r="F165" s="169" t="s">
        <v>162</v>
      </c>
      <c r="H165" s="170">
        <v>35.014000000000003</v>
      </c>
      <c r="L165" s="167"/>
      <c r="M165" s="171"/>
      <c r="N165" s="172"/>
      <c r="O165" s="172"/>
      <c r="P165" s="172"/>
      <c r="Q165" s="172"/>
      <c r="R165" s="172"/>
      <c r="S165" s="172"/>
      <c r="T165" s="173"/>
      <c r="AT165" s="168" t="s">
        <v>160</v>
      </c>
      <c r="AU165" s="168" t="s">
        <v>80</v>
      </c>
      <c r="AV165" s="14" t="s">
        <v>158</v>
      </c>
      <c r="AW165" s="14" t="s">
        <v>27</v>
      </c>
      <c r="AX165" s="14" t="s">
        <v>78</v>
      </c>
      <c r="AY165" s="168" t="s">
        <v>152</v>
      </c>
    </row>
    <row r="166" spans="1:65" s="2" customFormat="1" ht="21.75" customHeight="1">
      <c r="A166" s="30"/>
      <c r="B166" s="146"/>
      <c r="C166" s="147" t="s">
        <v>170</v>
      </c>
      <c r="D166" s="147" t="s">
        <v>154</v>
      </c>
      <c r="E166" s="148" t="s">
        <v>581</v>
      </c>
      <c r="F166" s="149" t="s">
        <v>582</v>
      </c>
      <c r="G166" s="150" t="s">
        <v>165</v>
      </c>
      <c r="H166" s="151">
        <v>9.6639999999999997</v>
      </c>
      <c r="I166" s="152">
        <v>2710.4</v>
      </c>
      <c r="J166" s="152">
        <f>ROUND(I166*H166,2)</f>
        <v>26193.31</v>
      </c>
      <c r="K166" s="149" t="s">
        <v>173</v>
      </c>
      <c r="L166" s="31"/>
      <c r="M166" s="153" t="s">
        <v>1</v>
      </c>
      <c r="N166" s="154" t="s">
        <v>36</v>
      </c>
      <c r="O166" s="155">
        <v>0.629</v>
      </c>
      <c r="P166" s="155">
        <f>O166*H166</f>
        <v>6.0786559999999996</v>
      </c>
      <c r="Q166" s="155">
        <v>2.45329</v>
      </c>
      <c r="R166" s="155">
        <f>Q166*H166</f>
        <v>23.708594559999998</v>
      </c>
      <c r="S166" s="155">
        <v>0</v>
      </c>
      <c r="T166" s="156">
        <f>S166*H166</f>
        <v>0</v>
      </c>
      <c r="U166" s="30"/>
      <c r="V166" s="30"/>
      <c r="W166" s="30"/>
      <c r="X166" s="30"/>
      <c r="Y166" s="30"/>
      <c r="Z166" s="30"/>
      <c r="AA166" s="30"/>
      <c r="AB166" s="30"/>
      <c r="AC166" s="30"/>
      <c r="AD166" s="30"/>
      <c r="AE166" s="30"/>
      <c r="AR166" s="157" t="s">
        <v>158</v>
      </c>
      <c r="AT166" s="157" t="s">
        <v>154</v>
      </c>
      <c r="AU166" s="157" t="s">
        <v>80</v>
      </c>
      <c r="AY166" s="18" t="s">
        <v>152</v>
      </c>
      <c r="BE166" s="158">
        <f>IF(N166="základní",J166,0)</f>
        <v>26193.31</v>
      </c>
      <c r="BF166" s="158">
        <f>IF(N166="snížená",J166,0)</f>
        <v>0</v>
      </c>
      <c r="BG166" s="158">
        <f>IF(N166="zákl. přenesená",J166,0)</f>
        <v>0</v>
      </c>
      <c r="BH166" s="158">
        <f>IF(N166="sníž. přenesená",J166,0)</f>
        <v>0</v>
      </c>
      <c r="BI166" s="158">
        <f>IF(N166="nulová",J166,0)</f>
        <v>0</v>
      </c>
      <c r="BJ166" s="18" t="s">
        <v>78</v>
      </c>
      <c r="BK166" s="158">
        <f>ROUND(I166*H166,2)</f>
        <v>26193.31</v>
      </c>
      <c r="BL166" s="18" t="s">
        <v>158</v>
      </c>
      <c r="BM166" s="157" t="s">
        <v>583</v>
      </c>
    </row>
    <row r="167" spans="1:65" s="15" customFormat="1">
      <c r="B167" s="174"/>
      <c r="D167" s="160" t="s">
        <v>160</v>
      </c>
      <c r="E167" s="175" t="s">
        <v>1</v>
      </c>
      <c r="F167" s="176" t="s">
        <v>584</v>
      </c>
      <c r="H167" s="175" t="s">
        <v>1</v>
      </c>
      <c r="L167" s="174"/>
      <c r="M167" s="177"/>
      <c r="N167" s="178"/>
      <c r="O167" s="178"/>
      <c r="P167" s="178"/>
      <c r="Q167" s="178"/>
      <c r="R167" s="178"/>
      <c r="S167" s="178"/>
      <c r="T167" s="179"/>
      <c r="AT167" s="175" t="s">
        <v>160</v>
      </c>
      <c r="AU167" s="175" t="s">
        <v>80</v>
      </c>
      <c r="AV167" s="15" t="s">
        <v>78</v>
      </c>
      <c r="AW167" s="15" t="s">
        <v>27</v>
      </c>
      <c r="AX167" s="15" t="s">
        <v>71</v>
      </c>
      <c r="AY167" s="175" t="s">
        <v>152</v>
      </c>
    </row>
    <row r="168" spans="1:65" s="13" customFormat="1">
      <c r="B168" s="159"/>
      <c r="D168" s="160" t="s">
        <v>160</v>
      </c>
      <c r="E168" s="161" t="s">
        <v>1</v>
      </c>
      <c r="F168" s="162" t="s">
        <v>585</v>
      </c>
      <c r="H168" s="163">
        <v>9.6639999999999997</v>
      </c>
      <c r="L168" s="159"/>
      <c r="M168" s="164"/>
      <c r="N168" s="165"/>
      <c r="O168" s="165"/>
      <c r="P168" s="165"/>
      <c r="Q168" s="165"/>
      <c r="R168" s="165"/>
      <c r="S168" s="165"/>
      <c r="T168" s="166"/>
      <c r="AT168" s="161" t="s">
        <v>160</v>
      </c>
      <c r="AU168" s="161" t="s">
        <v>80</v>
      </c>
      <c r="AV168" s="13" t="s">
        <v>80</v>
      </c>
      <c r="AW168" s="13" t="s">
        <v>27</v>
      </c>
      <c r="AX168" s="13" t="s">
        <v>71</v>
      </c>
      <c r="AY168" s="161" t="s">
        <v>152</v>
      </c>
    </row>
    <row r="169" spans="1:65" s="14" customFormat="1">
      <c r="B169" s="167"/>
      <c r="D169" s="160" t="s">
        <v>160</v>
      </c>
      <c r="E169" s="168" t="s">
        <v>1</v>
      </c>
      <c r="F169" s="169" t="s">
        <v>162</v>
      </c>
      <c r="H169" s="170">
        <v>9.6639999999999997</v>
      </c>
      <c r="L169" s="167"/>
      <c r="M169" s="171"/>
      <c r="N169" s="172"/>
      <c r="O169" s="172"/>
      <c r="P169" s="172"/>
      <c r="Q169" s="172"/>
      <c r="R169" s="172"/>
      <c r="S169" s="172"/>
      <c r="T169" s="173"/>
      <c r="AT169" s="168" t="s">
        <v>160</v>
      </c>
      <c r="AU169" s="168" t="s">
        <v>80</v>
      </c>
      <c r="AV169" s="14" t="s">
        <v>158</v>
      </c>
      <c r="AW169" s="14" t="s">
        <v>27</v>
      </c>
      <c r="AX169" s="14" t="s">
        <v>78</v>
      </c>
      <c r="AY169" s="168" t="s">
        <v>152</v>
      </c>
    </row>
    <row r="170" spans="1:65" s="2" customFormat="1" ht="16.5" customHeight="1">
      <c r="A170" s="30"/>
      <c r="B170" s="146"/>
      <c r="C170" s="147" t="s">
        <v>158</v>
      </c>
      <c r="D170" s="147" t="s">
        <v>154</v>
      </c>
      <c r="E170" s="148" t="s">
        <v>586</v>
      </c>
      <c r="F170" s="149" t="s">
        <v>587</v>
      </c>
      <c r="G170" s="150" t="s">
        <v>157</v>
      </c>
      <c r="H170" s="151">
        <v>9.5500000000000007</v>
      </c>
      <c r="I170" s="152">
        <v>231.61</v>
      </c>
      <c r="J170" s="152">
        <f>ROUND(I170*H170,2)</f>
        <v>2211.88</v>
      </c>
      <c r="K170" s="149" t="s">
        <v>173</v>
      </c>
      <c r="L170" s="31"/>
      <c r="M170" s="153" t="s">
        <v>1</v>
      </c>
      <c r="N170" s="154" t="s">
        <v>36</v>
      </c>
      <c r="O170" s="155">
        <v>0.3</v>
      </c>
      <c r="P170" s="155">
        <f>O170*H170</f>
        <v>2.8650000000000002</v>
      </c>
      <c r="Q170" s="155">
        <v>2.47E-3</v>
      </c>
      <c r="R170" s="155">
        <f>Q170*H170</f>
        <v>2.3588500000000002E-2</v>
      </c>
      <c r="S170" s="155">
        <v>0</v>
      </c>
      <c r="T170" s="156">
        <f>S170*H170</f>
        <v>0</v>
      </c>
      <c r="U170" s="30"/>
      <c r="V170" s="30"/>
      <c r="W170" s="30"/>
      <c r="X170" s="30"/>
      <c r="Y170" s="30"/>
      <c r="Z170" s="30"/>
      <c r="AA170" s="30"/>
      <c r="AB170" s="30"/>
      <c r="AC170" s="30"/>
      <c r="AD170" s="30"/>
      <c r="AE170" s="30"/>
      <c r="AR170" s="157" t="s">
        <v>158</v>
      </c>
      <c r="AT170" s="157" t="s">
        <v>154</v>
      </c>
      <c r="AU170" s="157" t="s">
        <v>80</v>
      </c>
      <c r="AY170" s="18" t="s">
        <v>152</v>
      </c>
      <c r="BE170" s="158">
        <f>IF(N170="základní",J170,0)</f>
        <v>2211.88</v>
      </c>
      <c r="BF170" s="158">
        <f>IF(N170="snížená",J170,0)</f>
        <v>0</v>
      </c>
      <c r="BG170" s="158">
        <f>IF(N170="zákl. přenesená",J170,0)</f>
        <v>0</v>
      </c>
      <c r="BH170" s="158">
        <f>IF(N170="sníž. přenesená",J170,0)</f>
        <v>0</v>
      </c>
      <c r="BI170" s="158">
        <f>IF(N170="nulová",J170,0)</f>
        <v>0</v>
      </c>
      <c r="BJ170" s="18" t="s">
        <v>78</v>
      </c>
      <c r="BK170" s="158">
        <f>ROUND(I170*H170,2)</f>
        <v>2211.88</v>
      </c>
      <c r="BL170" s="18" t="s">
        <v>158</v>
      </c>
      <c r="BM170" s="157" t="s">
        <v>588</v>
      </c>
    </row>
    <row r="171" spans="1:65" s="13" customFormat="1">
      <c r="B171" s="159"/>
      <c r="D171" s="160" t="s">
        <v>160</v>
      </c>
      <c r="E171" s="161" t="s">
        <v>1</v>
      </c>
      <c r="F171" s="162" t="s">
        <v>589</v>
      </c>
      <c r="H171" s="163">
        <v>9.5500000000000007</v>
      </c>
      <c r="L171" s="159"/>
      <c r="M171" s="164"/>
      <c r="N171" s="165"/>
      <c r="O171" s="165"/>
      <c r="P171" s="165"/>
      <c r="Q171" s="165"/>
      <c r="R171" s="165"/>
      <c r="S171" s="165"/>
      <c r="T171" s="166"/>
      <c r="AT171" s="161" t="s">
        <v>160</v>
      </c>
      <c r="AU171" s="161" t="s">
        <v>80</v>
      </c>
      <c r="AV171" s="13" t="s">
        <v>80</v>
      </c>
      <c r="AW171" s="13" t="s">
        <v>27</v>
      </c>
      <c r="AX171" s="13" t="s">
        <v>71</v>
      </c>
      <c r="AY171" s="161" t="s">
        <v>152</v>
      </c>
    </row>
    <row r="172" spans="1:65" s="14" customFormat="1">
      <c r="B172" s="167"/>
      <c r="D172" s="160" t="s">
        <v>160</v>
      </c>
      <c r="E172" s="168" t="s">
        <v>1</v>
      </c>
      <c r="F172" s="169" t="s">
        <v>162</v>
      </c>
      <c r="H172" s="170">
        <v>9.5500000000000007</v>
      </c>
      <c r="L172" s="167"/>
      <c r="M172" s="171"/>
      <c r="N172" s="172"/>
      <c r="O172" s="172"/>
      <c r="P172" s="172"/>
      <c r="Q172" s="172"/>
      <c r="R172" s="172"/>
      <c r="S172" s="172"/>
      <c r="T172" s="173"/>
      <c r="AT172" s="168" t="s">
        <v>160</v>
      </c>
      <c r="AU172" s="168" t="s">
        <v>80</v>
      </c>
      <c r="AV172" s="14" t="s">
        <v>158</v>
      </c>
      <c r="AW172" s="14" t="s">
        <v>27</v>
      </c>
      <c r="AX172" s="14" t="s">
        <v>78</v>
      </c>
      <c r="AY172" s="168" t="s">
        <v>152</v>
      </c>
    </row>
    <row r="173" spans="1:65" s="2" customFormat="1" ht="16.5" customHeight="1">
      <c r="A173" s="30"/>
      <c r="B173" s="146"/>
      <c r="C173" s="147" t="s">
        <v>180</v>
      </c>
      <c r="D173" s="147" t="s">
        <v>154</v>
      </c>
      <c r="E173" s="148" t="s">
        <v>590</v>
      </c>
      <c r="F173" s="149" t="s">
        <v>591</v>
      </c>
      <c r="G173" s="150" t="s">
        <v>157</v>
      </c>
      <c r="H173" s="151">
        <v>9.5500000000000007</v>
      </c>
      <c r="I173" s="152">
        <v>65.91</v>
      </c>
      <c r="J173" s="152">
        <f>ROUND(I173*H173,2)</f>
        <v>629.44000000000005</v>
      </c>
      <c r="K173" s="149" t="s">
        <v>173</v>
      </c>
      <c r="L173" s="31"/>
      <c r="M173" s="153" t="s">
        <v>1</v>
      </c>
      <c r="N173" s="154" t="s">
        <v>36</v>
      </c>
      <c r="O173" s="155">
        <v>0.152</v>
      </c>
      <c r="P173" s="155">
        <f>O173*H173</f>
        <v>1.4516</v>
      </c>
      <c r="Q173" s="155">
        <v>0</v>
      </c>
      <c r="R173" s="155">
        <f>Q173*H173</f>
        <v>0</v>
      </c>
      <c r="S173" s="155">
        <v>0</v>
      </c>
      <c r="T173" s="156">
        <f>S173*H173</f>
        <v>0</v>
      </c>
      <c r="U173" s="30"/>
      <c r="V173" s="30"/>
      <c r="W173" s="30"/>
      <c r="X173" s="30"/>
      <c r="Y173" s="30"/>
      <c r="Z173" s="30"/>
      <c r="AA173" s="30"/>
      <c r="AB173" s="30"/>
      <c r="AC173" s="30"/>
      <c r="AD173" s="30"/>
      <c r="AE173" s="30"/>
      <c r="AR173" s="157" t="s">
        <v>158</v>
      </c>
      <c r="AT173" s="157" t="s">
        <v>154</v>
      </c>
      <c r="AU173" s="157" t="s">
        <v>80</v>
      </c>
      <c r="AY173" s="18" t="s">
        <v>152</v>
      </c>
      <c r="BE173" s="158">
        <f>IF(N173="základní",J173,0)</f>
        <v>629.44000000000005</v>
      </c>
      <c r="BF173" s="158">
        <f>IF(N173="snížená",J173,0)</f>
        <v>0</v>
      </c>
      <c r="BG173" s="158">
        <f>IF(N173="zákl. přenesená",J173,0)</f>
        <v>0</v>
      </c>
      <c r="BH173" s="158">
        <f>IF(N173="sníž. přenesená",J173,0)</f>
        <v>0</v>
      </c>
      <c r="BI173" s="158">
        <f>IF(N173="nulová",J173,0)</f>
        <v>0</v>
      </c>
      <c r="BJ173" s="18" t="s">
        <v>78</v>
      </c>
      <c r="BK173" s="158">
        <f>ROUND(I173*H173,2)</f>
        <v>629.44000000000005</v>
      </c>
      <c r="BL173" s="18" t="s">
        <v>158</v>
      </c>
      <c r="BM173" s="157" t="s">
        <v>592</v>
      </c>
    </row>
    <row r="174" spans="1:65" s="2" customFormat="1" ht="16.5" customHeight="1">
      <c r="A174" s="30"/>
      <c r="B174" s="146"/>
      <c r="C174" s="147" t="s">
        <v>187</v>
      </c>
      <c r="D174" s="147" t="s">
        <v>154</v>
      </c>
      <c r="E174" s="148" t="s">
        <v>593</v>
      </c>
      <c r="F174" s="149" t="s">
        <v>594</v>
      </c>
      <c r="G174" s="150" t="s">
        <v>214</v>
      </c>
      <c r="H174" s="151">
        <v>0.32200000000000001</v>
      </c>
      <c r="I174" s="152">
        <v>26919</v>
      </c>
      <c r="J174" s="152">
        <f>ROUND(I174*H174,2)</f>
        <v>8667.92</v>
      </c>
      <c r="K174" s="149" t="s">
        <v>173</v>
      </c>
      <c r="L174" s="31"/>
      <c r="M174" s="153" t="s">
        <v>1</v>
      </c>
      <c r="N174" s="154" t="s">
        <v>36</v>
      </c>
      <c r="O174" s="155">
        <v>32.820999999999998</v>
      </c>
      <c r="P174" s="155">
        <f>O174*H174</f>
        <v>10.568362</v>
      </c>
      <c r="Q174" s="155">
        <v>1.0601700000000001</v>
      </c>
      <c r="R174" s="155">
        <f>Q174*H174</f>
        <v>0.34137474000000001</v>
      </c>
      <c r="S174" s="155">
        <v>0</v>
      </c>
      <c r="T174" s="156">
        <f>S174*H174</f>
        <v>0</v>
      </c>
      <c r="U174" s="30"/>
      <c r="V174" s="30"/>
      <c r="W174" s="30"/>
      <c r="X174" s="30"/>
      <c r="Y174" s="30"/>
      <c r="Z174" s="30"/>
      <c r="AA174" s="30"/>
      <c r="AB174" s="30"/>
      <c r="AC174" s="30"/>
      <c r="AD174" s="30"/>
      <c r="AE174" s="30"/>
      <c r="AR174" s="157" t="s">
        <v>158</v>
      </c>
      <c r="AT174" s="157" t="s">
        <v>154</v>
      </c>
      <c r="AU174" s="157" t="s">
        <v>80</v>
      </c>
      <c r="AY174" s="18" t="s">
        <v>152</v>
      </c>
      <c r="BE174" s="158">
        <f>IF(N174="základní",J174,0)</f>
        <v>8667.92</v>
      </c>
      <c r="BF174" s="158">
        <f>IF(N174="snížená",J174,0)</f>
        <v>0</v>
      </c>
      <c r="BG174" s="158">
        <f>IF(N174="zákl. přenesená",J174,0)</f>
        <v>0</v>
      </c>
      <c r="BH174" s="158">
        <f>IF(N174="sníž. přenesená",J174,0)</f>
        <v>0</v>
      </c>
      <c r="BI174" s="158">
        <f>IF(N174="nulová",J174,0)</f>
        <v>0</v>
      </c>
      <c r="BJ174" s="18" t="s">
        <v>78</v>
      </c>
      <c r="BK174" s="158">
        <f>ROUND(I174*H174,2)</f>
        <v>8667.92</v>
      </c>
      <c r="BL174" s="18" t="s">
        <v>158</v>
      </c>
      <c r="BM174" s="157" t="s">
        <v>595</v>
      </c>
    </row>
    <row r="175" spans="1:65" s="15" customFormat="1">
      <c r="B175" s="174"/>
      <c r="D175" s="160" t="s">
        <v>160</v>
      </c>
      <c r="E175" s="175" t="s">
        <v>1</v>
      </c>
      <c r="F175" s="176" t="s">
        <v>584</v>
      </c>
      <c r="H175" s="175" t="s">
        <v>1</v>
      </c>
      <c r="L175" s="174"/>
      <c r="M175" s="177"/>
      <c r="N175" s="178"/>
      <c r="O175" s="178"/>
      <c r="P175" s="178"/>
      <c r="Q175" s="178"/>
      <c r="R175" s="178"/>
      <c r="S175" s="178"/>
      <c r="T175" s="179"/>
      <c r="AT175" s="175" t="s">
        <v>160</v>
      </c>
      <c r="AU175" s="175" t="s">
        <v>80</v>
      </c>
      <c r="AV175" s="15" t="s">
        <v>78</v>
      </c>
      <c r="AW175" s="15" t="s">
        <v>27</v>
      </c>
      <c r="AX175" s="15" t="s">
        <v>71</v>
      </c>
      <c r="AY175" s="175" t="s">
        <v>152</v>
      </c>
    </row>
    <row r="176" spans="1:65" s="13" customFormat="1">
      <c r="B176" s="159"/>
      <c r="D176" s="160" t="s">
        <v>160</v>
      </c>
      <c r="E176" s="161" t="s">
        <v>1</v>
      </c>
      <c r="F176" s="162" t="s">
        <v>596</v>
      </c>
      <c r="H176" s="163">
        <v>0.32200000000000001</v>
      </c>
      <c r="L176" s="159"/>
      <c r="M176" s="164"/>
      <c r="N176" s="165"/>
      <c r="O176" s="165"/>
      <c r="P176" s="165"/>
      <c r="Q176" s="165"/>
      <c r="R176" s="165"/>
      <c r="S176" s="165"/>
      <c r="T176" s="166"/>
      <c r="AT176" s="161" t="s">
        <v>160</v>
      </c>
      <c r="AU176" s="161" t="s">
        <v>80</v>
      </c>
      <c r="AV176" s="13" t="s">
        <v>80</v>
      </c>
      <c r="AW176" s="13" t="s">
        <v>27</v>
      </c>
      <c r="AX176" s="13" t="s">
        <v>71</v>
      </c>
      <c r="AY176" s="161" t="s">
        <v>152</v>
      </c>
    </row>
    <row r="177" spans="1:65" s="14" customFormat="1">
      <c r="B177" s="167"/>
      <c r="D177" s="160" t="s">
        <v>160</v>
      </c>
      <c r="E177" s="168" t="s">
        <v>1</v>
      </c>
      <c r="F177" s="169" t="s">
        <v>162</v>
      </c>
      <c r="H177" s="170">
        <v>0.32200000000000001</v>
      </c>
      <c r="L177" s="167"/>
      <c r="M177" s="171"/>
      <c r="N177" s="172"/>
      <c r="O177" s="172"/>
      <c r="P177" s="172"/>
      <c r="Q177" s="172"/>
      <c r="R177" s="172"/>
      <c r="S177" s="172"/>
      <c r="T177" s="173"/>
      <c r="AT177" s="168" t="s">
        <v>160</v>
      </c>
      <c r="AU177" s="168" t="s">
        <v>80</v>
      </c>
      <c r="AV177" s="14" t="s">
        <v>158</v>
      </c>
      <c r="AW177" s="14" t="s">
        <v>27</v>
      </c>
      <c r="AX177" s="14" t="s">
        <v>78</v>
      </c>
      <c r="AY177" s="168" t="s">
        <v>152</v>
      </c>
    </row>
    <row r="178" spans="1:65" s="2" customFormat="1" ht="16.5" customHeight="1">
      <c r="A178" s="30"/>
      <c r="B178" s="146"/>
      <c r="C178" s="147" t="s">
        <v>191</v>
      </c>
      <c r="D178" s="147" t="s">
        <v>154</v>
      </c>
      <c r="E178" s="148" t="s">
        <v>597</v>
      </c>
      <c r="F178" s="149" t="s">
        <v>598</v>
      </c>
      <c r="G178" s="150" t="s">
        <v>214</v>
      </c>
      <c r="H178" s="151">
        <v>3.9E-2</v>
      </c>
      <c r="I178" s="152">
        <v>20020</v>
      </c>
      <c r="J178" s="152">
        <f>ROUND(I178*H178,2)</f>
        <v>780.78</v>
      </c>
      <c r="K178" s="149" t="s">
        <v>173</v>
      </c>
      <c r="L178" s="31"/>
      <c r="M178" s="153" t="s">
        <v>1</v>
      </c>
      <c r="N178" s="154" t="s">
        <v>36</v>
      </c>
      <c r="O178" s="155">
        <v>15.231</v>
      </c>
      <c r="P178" s="155">
        <f>O178*H178</f>
        <v>0.59400900000000001</v>
      </c>
      <c r="Q178" s="155">
        <v>1.06277</v>
      </c>
      <c r="R178" s="155">
        <f>Q178*H178</f>
        <v>4.1448029999999997E-2</v>
      </c>
      <c r="S178" s="155">
        <v>0</v>
      </c>
      <c r="T178" s="156">
        <f>S178*H178</f>
        <v>0</v>
      </c>
      <c r="U178" s="30"/>
      <c r="V178" s="30"/>
      <c r="W178" s="30"/>
      <c r="X178" s="30"/>
      <c r="Y178" s="30"/>
      <c r="Z178" s="30"/>
      <c r="AA178" s="30"/>
      <c r="AB178" s="30"/>
      <c r="AC178" s="30"/>
      <c r="AD178" s="30"/>
      <c r="AE178" s="30"/>
      <c r="AR178" s="157" t="s">
        <v>158</v>
      </c>
      <c r="AT178" s="157" t="s">
        <v>154</v>
      </c>
      <c r="AU178" s="157" t="s">
        <v>80</v>
      </c>
      <c r="AY178" s="18" t="s">
        <v>152</v>
      </c>
      <c r="BE178" s="158">
        <f>IF(N178="základní",J178,0)</f>
        <v>780.78</v>
      </c>
      <c r="BF178" s="158">
        <f>IF(N178="snížená",J178,0)</f>
        <v>0</v>
      </c>
      <c r="BG178" s="158">
        <f>IF(N178="zákl. přenesená",J178,0)</f>
        <v>0</v>
      </c>
      <c r="BH178" s="158">
        <f>IF(N178="sníž. přenesená",J178,0)</f>
        <v>0</v>
      </c>
      <c r="BI178" s="158">
        <f>IF(N178="nulová",J178,0)</f>
        <v>0</v>
      </c>
      <c r="BJ178" s="18" t="s">
        <v>78</v>
      </c>
      <c r="BK178" s="158">
        <f>ROUND(I178*H178,2)</f>
        <v>780.78</v>
      </c>
      <c r="BL178" s="18" t="s">
        <v>158</v>
      </c>
      <c r="BM178" s="157" t="s">
        <v>599</v>
      </c>
    </row>
    <row r="179" spans="1:65" s="13" customFormat="1">
      <c r="B179" s="159"/>
      <c r="D179" s="160" t="s">
        <v>160</v>
      </c>
      <c r="E179" s="161" t="s">
        <v>1</v>
      </c>
      <c r="F179" s="162" t="s">
        <v>600</v>
      </c>
      <c r="H179" s="163">
        <v>3.9E-2</v>
      </c>
      <c r="L179" s="159"/>
      <c r="M179" s="164"/>
      <c r="N179" s="165"/>
      <c r="O179" s="165"/>
      <c r="P179" s="165"/>
      <c r="Q179" s="165"/>
      <c r="R179" s="165"/>
      <c r="S179" s="165"/>
      <c r="T179" s="166"/>
      <c r="AT179" s="161" t="s">
        <v>160</v>
      </c>
      <c r="AU179" s="161" t="s">
        <v>80</v>
      </c>
      <c r="AV179" s="13" t="s">
        <v>80</v>
      </c>
      <c r="AW179" s="13" t="s">
        <v>27</v>
      </c>
      <c r="AX179" s="13" t="s">
        <v>78</v>
      </c>
      <c r="AY179" s="161" t="s">
        <v>152</v>
      </c>
    </row>
    <row r="180" spans="1:65" s="2" customFormat="1" ht="16.5" customHeight="1">
      <c r="A180" s="30"/>
      <c r="B180" s="146"/>
      <c r="C180" s="147" t="s">
        <v>196</v>
      </c>
      <c r="D180" s="147" t="s">
        <v>154</v>
      </c>
      <c r="E180" s="148" t="s">
        <v>601</v>
      </c>
      <c r="F180" s="149" t="s">
        <v>602</v>
      </c>
      <c r="G180" s="150" t="s">
        <v>165</v>
      </c>
      <c r="H180" s="151">
        <v>8.3539999999999992</v>
      </c>
      <c r="I180" s="152">
        <v>1712.48</v>
      </c>
      <c r="J180" s="152">
        <f>ROUND(I180*H180,2)</f>
        <v>14306.06</v>
      </c>
      <c r="K180" s="149" t="s">
        <v>173</v>
      </c>
      <c r="L180" s="31"/>
      <c r="M180" s="153" t="s">
        <v>1</v>
      </c>
      <c r="N180" s="154" t="s">
        <v>36</v>
      </c>
      <c r="O180" s="155">
        <v>0.58399999999999996</v>
      </c>
      <c r="P180" s="155">
        <f>O180*H180</f>
        <v>4.8787359999999991</v>
      </c>
      <c r="Q180" s="155">
        <v>2.45329</v>
      </c>
      <c r="R180" s="155">
        <f>Q180*H180</f>
        <v>20.494784659999997</v>
      </c>
      <c r="S180" s="155">
        <v>0</v>
      </c>
      <c r="T180" s="156">
        <f>S180*H180</f>
        <v>0</v>
      </c>
      <c r="U180" s="30"/>
      <c r="V180" s="30"/>
      <c r="W180" s="30"/>
      <c r="X180" s="30"/>
      <c r="Y180" s="30"/>
      <c r="Z180" s="30"/>
      <c r="AA180" s="30"/>
      <c r="AB180" s="30"/>
      <c r="AC180" s="30"/>
      <c r="AD180" s="30"/>
      <c r="AE180" s="30"/>
      <c r="AR180" s="157" t="s">
        <v>158</v>
      </c>
      <c r="AT180" s="157" t="s">
        <v>154</v>
      </c>
      <c r="AU180" s="157" t="s">
        <v>80</v>
      </c>
      <c r="AY180" s="18" t="s">
        <v>152</v>
      </c>
      <c r="BE180" s="158">
        <f>IF(N180="základní",J180,0)</f>
        <v>14306.06</v>
      </c>
      <c r="BF180" s="158">
        <f>IF(N180="snížená",J180,0)</f>
        <v>0</v>
      </c>
      <c r="BG180" s="158">
        <f>IF(N180="zákl. přenesená",J180,0)</f>
        <v>0</v>
      </c>
      <c r="BH180" s="158">
        <f>IF(N180="sníž. přenesená",J180,0)</f>
        <v>0</v>
      </c>
      <c r="BI180" s="158">
        <f>IF(N180="nulová",J180,0)</f>
        <v>0</v>
      </c>
      <c r="BJ180" s="18" t="s">
        <v>78</v>
      </c>
      <c r="BK180" s="158">
        <f>ROUND(I180*H180,2)</f>
        <v>14306.06</v>
      </c>
      <c r="BL180" s="18" t="s">
        <v>158</v>
      </c>
      <c r="BM180" s="157" t="s">
        <v>603</v>
      </c>
    </row>
    <row r="181" spans="1:65" s="15" customFormat="1">
      <c r="B181" s="174"/>
      <c r="D181" s="160" t="s">
        <v>160</v>
      </c>
      <c r="E181" s="175" t="s">
        <v>1</v>
      </c>
      <c r="F181" s="176" t="s">
        <v>604</v>
      </c>
      <c r="H181" s="175" t="s">
        <v>1</v>
      </c>
      <c r="L181" s="174"/>
      <c r="M181" s="177"/>
      <c r="N181" s="178"/>
      <c r="O181" s="178"/>
      <c r="P181" s="178"/>
      <c r="Q181" s="178"/>
      <c r="R181" s="178"/>
      <c r="S181" s="178"/>
      <c r="T181" s="179"/>
      <c r="AT181" s="175" t="s">
        <v>160</v>
      </c>
      <c r="AU181" s="175" t="s">
        <v>80</v>
      </c>
      <c r="AV181" s="15" t="s">
        <v>78</v>
      </c>
      <c r="AW181" s="15" t="s">
        <v>27</v>
      </c>
      <c r="AX181" s="15" t="s">
        <v>71</v>
      </c>
      <c r="AY181" s="175" t="s">
        <v>152</v>
      </c>
    </row>
    <row r="182" spans="1:65" s="13" customFormat="1">
      <c r="B182" s="159"/>
      <c r="D182" s="160" t="s">
        <v>160</v>
      </c>
      <c r="E182" s="161" t="s">
        <v>1</v>
      </c>
      <c r="F182" s="162" t="s">
        <v>605</v>
      </c>
      <c r="H182" s="163">
        <v>5.0490000000000004</v>
      </c>
      <c r="L182" s="159"/>
      <c r="M182" s="164"/>
      <c r="N182" s="165"/>
      <c r="O182" s="165"/>
      <c r="P182" s="165"/>
      <c r="Q182" s="165"/>
      <c r="R182" s="165"/>
      <c r="S182" s="165"/>
      <c r="T182" s="166"/>
      <c r="AT182" s="161" t="s">
        <v>160</v>
      </c>
      <c r="AU182" s="161" t="s">
        <v>80</v>
      </c>
      <c r="AV182" s="13" t="s">
        <v>80</v>
      </c>
      <c r="AW182" s="13" t="s">
        <v>27</v>
      </c>
      <c r="AX182" s="13" t="s">
        <v>71</v>
      </c>
      <c r="AY182" s="161" t="s">
        <v>152</v>
      </c>
    </row>
    <row r="183" spans="1:65" s="15" customFormat="1">
      <c r="B183" s="174"/>
      <c r="D183" s="160" t="s">
        <v>160</v>
      </c>
      <c r="E183" s="175" t="s">
        <v>1</v>
      </c>
      <c r="F183" s="176" t="s">
        <v>606</v>
      </c>
      <c r="H183" s="175" t="s">
        <v>1</v>
      </c>
      <c r="L183" s="174"/>
      <c r="M183" s="177"/>
      <c r="N183" s="178"/>
      <c r="O183" s="178"/>
      <c r="P183" s="178"/>
      <c r="Q183" s="178"/>
      <c r="R183" s="178"/>
      <c r="S183" s="178"/>
      <c r="T183" s="179"/>
      <c r="AT183" s="175" t="s">
        <v>160</v>
      </c>
      <c r="AU183" s="175" t="s">
        <v>80</v>
      </c>
      <c r="AV183" s="15" t="s">
        <v>78</v>
      </c>
      <c r="AW183" s="15" t="s">
        <v>27</v>
      </c>
      <c r="AX183" s="15" t="s">
        <v>71</v>
      </c>
      <c r="AY183" s="175" t="s">
        <v>152</v>
      </c>
    </row>
    <row r="184" spans="1:65" s="13" customFormat="1">
      <c r="B184" s="159"/>
      <c r="D184" s="160" t="s">
        <v>160</v>
      </c>
      <c r="E184" s="161" t="s">
        <v>1</v>
      </c>
      <c r="F184" s="162" t="s">
        <v>607</v>
      </c>
      <c r="H184" s="163">
        <v>3.3050000000000002</v>
      </c>
      <c r="L184" s="159"/>
      <c r="M184" s="164"/>
      <c r="N184" s="165"/>
      <c r="O184" s="165"/>
      <c r="P184" s="165"/>
      <c r="Q184" s="165"/>
      <c r="R184" s="165"/>
      <c r="S184" s="165"/>
      <c r="T184" s="166"/>
      <c r="AT184" s="161" t="s">
        <v>160</v>
      </c>
      <c r="AU184" s="161" t="s">
        <v>80</v>
      </c>
      <c r="AV184" s="13" t="s">
        <v>80</v>
      </c>
      <c r="AW184" s="13" t="s">
        <v>27</v>
      </c>
      <c r="AX184" s="13" t="s">
        <v>71</v>
      </c>
      <c r="AY184" s="161" t="s">
        <v>152</v>
      </c>
    </row>
    <row r="185" spans="1:65" s="14" customFormat="1">
      <c r="B185" s="167"/>
      <c r="D185" s="160" t="s">
        <v>160</v>
      </c>
      <c r="E185" s="168" t="s">
        <v>1</v>
      </c>
      <c r="F185" s="169" t="s">
        <v>162</v>
      </c>
      <c r="H185" s="170">
        <v>8.3539999999999992</v>
      </c>
      <c r="L185" s="167"/>
      <c r="M185" s="171"/>
      <c r="N185" s="172"/>
      <c r="O185" s="172"/>
      <c r="P185" s="172"/>
      <c r="Q185" s="172"/>
      <c r="R185" s="172"/>
      <c r="S185" s="172"/>
      <c r="T185" s="173"/>
      <c r="AT185" s="168" t="s">
        <v>160</v>
      </c>
      <c r="AU185" s="168" t="s">
        <v>80</v>
      </c>
      <c r="AV185" s="14" t="s">
        <v>158</v>
      </c>
      <c r="AW185" s="14" t="s">
        <v>27</v>
      </c>
      <c r="AX185" s="14" t="s">
        <v>78</v>
      </c>
      <c r="AY185" s="168" t="s">
        <v>152</v>
      </c>
    </row>
    <row r="186" spans="1:65" s="2" customFormat="1" ht="16.5" customHeight="1">
      <c r="A186" s="30"/>
      <c r="B186" s="146"/>
      <c r="C186" s="147" t="s">
        <v>201</v>
      </c>
      <c r="D186" s="147" t="s">
        <v>154</v>
      </c>
      <c r="E186" s="148" t="s">
        <v>608</v>
      </c>
      <c r="F186" s="149" t="s">
        <v>609</v>
      </c>
      <c r="G186" s="150" t="s">
        <v>165</v>
      </c>
      <c r="H186" s="151">
        <v>0.34200000000000003</v>
      </c>
      <c r="I186" s="152">
        <v>1712.48</v>
      </c>
      <c r="J186" s="152">
        <f>ROUND(I186*H186,2)</f>
        <v>585.66999999999996</v>
      </c>
      <c r="K186" s="149" t="s">
        <v>173</v>
      </c>
      <c r="L186" s="31"/>
      <c r="M186" s="153" t="s">
        <v>1</v>
      </c>
      <c r="N186" s="154" t="s">
        <v>36</v>
      </c>
      <c r="O186" s="155">
        <v>0.58399999999999996</v>
      </c>
      <c r="P186" s="155">
        <f>O186*H186</f>
        <v>0.19972800000000002</v>
      </c>
      <c r="Q186" s="155">
        <v>2.45329</v>
      </c>
      <c r="R186" s="155">
        <f>Q186*H186</f>
        <v>0.83902518000000004</v>
      </c>
      <c r="S186" s="155">
        <v>0</v>
      </c>
      <c r="T186" s="156">
        <f>S186*H186</f>
        <v>0</v>
      </c>
      <c r="U186" s="30"/>
      <c r="V186" s="30"/>
      <c r="W186" s="30"/>
      <c r="X186" s="30"/>
      <c r="Y186" s="30"/>
      <c r="Z186" s="30"/>
      <c r="AA186" s="30"/>
      <c r="AB186" s="30"/>
      <c r="AC186" s="30"/>
      <c r="AD186" s="30"/>
      <c r="AE186" s="30"/>
      <c r="AR186" s="157" t="s">
        <v>158</v>
      </c>
      <c r="AT186" s="157" t="s">
        <v>154</v>
      </c>
      <c r="AU186" s="157" t="s">
        <v>80</v>
      </c>
      <c r="AY186" s="18" t="s">
        <v>152</v>
      </c>
      <c r="BE186" s="158">
        <f>IF(N186="základní",J186,0)</f>
        <v>585.66999999999996</v>
      </c>
      <c r="BF186" s="158">
        <f>IF(N186="snížená",J186,0)</f>
        <v>0</v>
      </c>
      <c r="BG186" s="158">
        <f>IF(N186="zákl. přenesená",J186,0)</f>
        <v>0</v>
      </c>
      <c r="BH186" s="158">
        <f>IF(N186="sníž. přenesená",J186,0)</f>
        <v>0</v>
      </c>
      <c r="BI186" s="158">
        <f>IF(N186="nulová",J186,0)</f>
        <v>0</v>
      </c>
      <c r="BJ186" s="18" t="s">
        <v>78</v>
      </c>
      <c r="BK186" s="158">
        <f>ROUND(I186*H186,2)</f>
        <v>585.66999999999996</v>
      </c>
      <c r="BL186" s="18" t="s">
        <v>158</v>
      </c>
      <c r="BM186" s="157" t="s">
        <v>610</v>
      </c>
    </row>
    <row r="187" spans="1:65" s="13" customFormat="1">
      <c r="B187" s="159"/>
      <c r="D187" s="160" t="s">
        <v>160</v>
      </c>
      <c r="E187" s="161" t="s">
        <v>1</v>
      </c>
      <c r="F187" s="162" t="s">
        <v>611</v>
      </c>
      <c r="H187" s="163">
        <v>0.34200000000000003</v>
      </c>
      <c r="L187" s="159"/>
      <c r="M187" s="164"/>
      <c r="N187" s="165"/>
      <c r="O187" s="165"/>
      <c r="P187" s="165"/>
      <c r="Q187" s="165"/>
      <c r="R187" s="165"/>
      <c r="S187" s="165"/>
      <c r="T187" s="166"/>
      <c r="AT187" s="161" t="s">
        <v>160</v>
      </c>
      <c r="AU187" s="161" t="s">
        <v>80</v>
      </c>
      <c r="AV187" s="13" t="s">
        <v>80</v>
      </c>
      <c r="AW187" s="13" t="s">
        <v>27</v>
      </c>
      <c r="AX187" s="13" t="s">
        <v>78</v>
      </c>
      <c r="AY187" s="161" t="s">
        <v>152</v>
      </c>
    </row>
    <row r="188" spans="1:65" s="2" customFormat="1" ht="21.75" customHeight="1">
      <c r="A188" s="30"/>
      <c r="B188" s="146"/>
      <c r="C188" s="147" t="s">
        <v>207</v>
      </c>
      <c r="D188" s="147" t="s">
        <v>154</v>
      </c>
      <c r="E188" s="148" t="s">
        <v>612</v>
      </c>
      <c r="F188" s="149" t="s">
        <v>613</v>
      </c>
      <c r="G188" s="150" t="s">
        <v>157</v>
      </c>
      <c r="H188" s="151">
        <v>9.18</v>
      </c>
      <c r="I188" s="152">
        <v>431.2</v>
      </c>
      <c r="J188" s="152">
        <f>ROUND(I188*H188,2)</f>
        <v>3958.42</v>
      </c>
      <c r="K188" s="149" t="s">
        <v>173</v>
      </c>
      <c r="L188" s="31"/>
      <c r="M188" s="153" t="s">
        <v>1</v>
      </c>
      <c r="N188" s="154" t="s">
        <v>36</v>
      </c>
      <c r="O188" s="155">
        <v>0.53100000000000003</v>
      </c>
      <c r="P188" s="155">
        <f>O188*H188</f>
        <v>4.8745799999999999</v>
      </c>
      <c r="Q188" s="155">
        <v>0.36276999999999998</v>
      </c>
      <c r="R188" s="155">
        <f>Q188*H188</f>
        <v>3.3302285999999999</v>
      </c>
      <c r="S188" s="155">
        <v>0</v>
      </c>
      <c r="T188" s="156">
        <f>S188*H188</f>
        <v>0</v>
      </c>
      <c r="U188" s="30"/>
      <c r="V188" s="30"/>
      <c r="W188" s="30"/>
      <c r="X188" s="30"/>
      <c r="Y188" s="30"/>
      <c r="Z188" s="30"/>
      <c r="AA188" s="30"/>
      <c r="AB188" s="30"/>
      <c r="AC188" s="30"/>
      <c r="AD188" s="30"/>
      <c r="AE188" s="30"/>
      <c r="AR188" s="157" t="s">
        <v>158</v>
      </c>
      <c r="AT188" s="157" t="s">
        <v>154</v>
      </c>
      <c r="AU188" s="157" t="s">
        <v>80</v>
      </c>
      <c r="AY188" s="18" t="s">
        <v>152</v>
      </c>
      <c r="BE188" s="158">
        <f>IF(N188="základní",J188,0)</f>
        <v>3958.42</v>
      </c>
      <c r="BF188" s="158">
        <f>IF(N188="snížená",J188,0)</f>
        <v>0</v>
      </c>
      <c r="BG188" s="158">
        <f>IF(N188="zákl. přenesená",J188,0)</f>
        <v>0</v>
      </c>
      <c r="BH188" s="158">
        <f>IF(N188="sníž. přenesená",J188,0)</f>
        <v>0</v>
      </c>
      <c r="BI188" s="158">
        <f>IF(N188="nulová",J188,0)</f>
        <v>0</v>
      </c>
      <c r="BJ188" s="18" t="s">
        <v>78</v>
      </c>
      <c r="BK188" s="158">
        <f>ROUND(I188*H188,2)</f>
        <v>3958.42</v>
      </c>
      <c r="BL188" s="18" t="s">
        <v>158</v>
      </c>
      <c r="BM188" s="157" t="s">
        <v>614</v>
      </c>
    </row>
    <row r="189" spans="1:65" s="15" customFormat="1">
      <c r="B189" s="174"/>
      <c r="D189" s="160" t="s">
        <v>160</v>
      </c>
      <c r="E189" s="175" t="s">
        <v>1</v>
      </c>
      <c r="F189" s="176" t="s">
        <v>606</v>
      </c>
      <c r="H189" s="175" t="s">
        <v>1</v>
      </c>
      <c r="L189" s="174"/>
      <c r="M189" s="177"/>
      <c r="N189" s="178"/>
      <c r="O189" s="178"/>
      <c r="P189" s="178"/>
      <c r="Q189" s="178"/>
      <c r="R189" s="178"/>
      <c r="S189" s="178"/>
      <c r="T189" s="179"/>
      <c r="AT189" s="175" t="s">
        <v>160</v>
      </c>
      <c r="AU189" s="175" t="s">
        <v>80</v>
      </c>
      <c r="AV189" s="15" t="s">
        <v>78</v>
      </c>
      <c r="AW189" s="15" t="s">
        <v>27</v>
      </c>
      <c r="AX189" s="15" t="s">
        <v>71</v>
      </c>
      <c r="AY189" s="175" t="s">
        <v>152</v>
      </c>
    </row>
    <row r="190" spans="1:65" s="13" customFormat="1">
      <c r="B190" s="159"/>
      <c r="D190" s="160" t="s">
        <v>160</v>
      </c>
      <c r="E190" s="161" t="s">
        <v>1</v>
      </c>
      <c r="F190" s="162" t="s">
        <v>615</v>
      </c>
      <c r="H190" s="163">
        <v>9.18</v>
      </c>
      <c r="L190" s="159"/>
      <c r="M190" s="164"/>
      <c r="N190" s="165"/>
      <c r="O190" s="165"/>
      <c r="P190" s="165"/>
      <c r="Q190" s="165"/>
      <c r="R190" s="165"/>
      <c r="S190" s="165"/>
      <c r="T190" s="166"/>
      <c r="AT190" s="161" t="s">
        <v>160</v>
      </c>
      <c r="AU190" s="161" t="s">
        <v>80</v>
      </c>
      <c r="AV190" s="13" t="s">
        <v>80</v>
      </c>
      <c r="AW190" s="13" t="s">
        <v>27</v>
      </c>
      <c r="AX190" s="13" t="s">
        <v>71</v>
      </c>
      <c r="AY190" s="161" t="s">
        <v>152</v>
      </c>
    </row>
    <row r="191" spans="1:65" s="14" customFormat="1">
      <c r="B191" s="167"/>
      <c r="D191" s="160" t="s">
        <v>160</v>
      </c>
      <c r="E191" s="168" t="s">
        <v>1</v>
      </c>
      <c r="F191" s="169" t="s">
        <v>162</v>
      </c>
      <c r="H191" s="170">
        <v>9.18</v>
      </c>
      <c r="L191" s="167"/>
      <c r="M191" s="171"/>
      <c r="N191" s="172"/>
      <c r="O191" s="172"/>
      <c r="P191" s="172"/>
      <c r="Q191" s="172"/>
      <c r="R191" s="172"/>
      <c r="S191" s="172"/>
      <c r="T191" s="173"/>
      <c r="AT191" s="168" t="s">
        <v>160</v>
      </c>
      <c r="AU191" s="168" t="s">
        <v>80</v>
      </c>
      <c r="AV191" s="14" t="s">
        <v>158</v>
      </c>
      <c r="AW191" s="14" t="s">
        <v>27</v>
      </c>
      <c r="AX191" s="14" t="s">
        <v>78</v>
      </c>
      <c r="AY191" s="168" t="s">
        <v>152</v>
      </c>
    </row>
    <row r="192" spans="1:65" s="2" customFormat="1" ht="21.75" customHeight="1">
      <c r="A192" s="30"/>
      <c r="B192" s="146"/>
      <c r="C192" s="147" t="s">
        <v>211</v>
      </c>
      <c r="D192" s="147" t="s">
        <v>154</v>
      </c>
      <c r="E192" s="148" t="s">
        <v>616</v>
      </c>
      <c r="F192" s="149" t="s">
        <v>617</v>
      </c>
      <c r="G192" s="150" t="s">
        <v>157</v>
      </c>
      <c r="H192" s="151">
        <v>18.53</v>
      </c>
      <c r="I192" s="152">
        <v>770</v>
      </c>
      <c r="J192" s="152">
        <f>ROUND(I192*H192,2)</f>
        <v>14268.1</v>
      </c>
      <c r="K192" s="149" t="s">
        <v>173</v>
      </c>
      <c r="L192" s="31"/>
      <c r="M192" s="153" t="s">
        <v>1</v>
      </c>
      <c r="N192" s="154" t="s">
        <v>36</v>
      </c>
      <c r="O192" s="155">
        <v>0.94</v>
      </c>
      <c r="P192" s="155">
        <f>O192*H192</f>
        <v>17.418199999999999</v>
      </c>
      <c r="Q192" s="155">
        <v>0.71545999999999998</v>
      </c>
      <c r="R192" s="155">
        <f>Q192*H192</f>
        <v>13.257473800000001</v>
      </c>
      <c r="S192" s="155">
        <v>0</v>
      </c>
      <c r="T192" s="156">
        <f>S192*H192</f>
        <v>0</v>
      </c>
      <c r="U192" s="30"/>
      <c r="V192" s="30"/>
      <c r="W192" s="30"/>
      <c r="X192" s="30"/>
      <c r="Y192" s="30"/>
      <c r="Z192" s="30"/>
      <c r="AA192" s="30"/>
      <c r="AB192" s="30"/>
      <c r="AC192" s="30"/>
      <c r="AD192" s="30"/>
      <c r="AE192" s="30"/>
      <c r="AR192" s="157" t="s">
        <v>158</v>
      </c>
      <c r="AT192" s="157" t="s">
        <v>154</v>
      </c>
      <c r="AU192" s="157" t="s">
        <v>80</v>
      </c>
      <c r="AY192" s="18" t="s">
        <v>152</v>
      </c>
      <c r="BE192" s="158">
        <f>IF(N192="základní",J192,0)</f>
        <v>14268.1</v>
      </c>
      <c r="BF192" s="158">
        <f>IF(N192="snížená",J192,0)</f>
        <v>0</v>
      </c>
      <c r="BG192" s="158">
        <f>IF(N192="zákl. přenesená",J192,0)</f>
        <v>0</v>
      </c>
      <c r="BH192" s="158">
        <f>IF(N192="sníž. přenesená",J192,0)</f>
        <v>0</v>
      </c>
      <c r="BI192" s="158">
        <f>IF(N192="nulová",J192,0)</f>
        <v>0</v>
      </c>
      <c r="BJ192" s="18" t="s">
        <v>78</v>
      </c>
      <c r="BK192" s="158">
        <f>ROUND(I192*H192,2)</f>
        <v>14268.1</v>
      </c>
      <c r="BL192" s="18" t="s">
        <v>158</v>
      </c>
      <c r="BM192" s="157" t="s">
        <v>618</v>
      </c>
    </row>
    <row r="193" spans="1:65" s="15" customFormat="1">
      <c r="B193" s="174"/>
      <c r="D193" s="160" t="s">
        <v>160</v>
      </c>
      <c r="E193" s="175" t="s">
        <v>1</v>
      </c>
      <c r="F193" s="176" t="s">
        <v>604</v>
      </c>
      <c r="H193" s="175" t="s">
        <v>1</v>
      </c>
      <c r="L193" s="174"/>
      <c r="M193" s="177"/>
      <c r="N193" s="178"/>
      <c r="O193" s="178"/>
      <c r="P193" s="178"/>
      <c r="Q193" s="178"/>
      <c r="R193" s="178"/>
      <c r="S193" s="178"/>
      <c r="T193" s="179"/>
      <c r="AT193" s="175" t="s">
        <v>160</v>
      </c>
      <c r="AU193" s="175" t="s">
        <v>80</v>
      </c>
      <c r="AV193" s="15" t="s">
        <v>78</v>
      </c>
      <c r="AW193" s="15" t="s">
        <v>27</v>
      </c>
      <c r="AX193" s="15" t="s">
        <v>71</v>
      </c>
      <c r="AY193" s="175" t="s">
        <v>152</v>
      </c>
    </row>
    <row r="194" spans="1:65" s="13" customFormat="1">
      <c r="B194" s="159"/>
      <c r="D194" s="160" t="s">
        <v>160</v>
      </c>
      <c r="E194" s="161" t="s">
        <v>1</v>
      </c>
      <c r="F194" s="162" t="s">
        <v>619</v>
      </c>
      <c r="H194" s="163">
        <v>9.35</v>
      </c>
      <c r="L194" s="159"/>
      <c r="M194" s="164"/>
      <c r="N194" s="165"/>
      <c r="O194" s="165"/>
      <c r="P194" s="165"/>
      <c r="Q194" s="165"/>
      <c r="R194" s="165"/>
      <c r="S194" s="165"/>
      <c r="T194" s="166"/>
      <c r="AT194" s="161" t="s">
        <v>160</v>
      </c>
      <c r="AU194" s="161" t="s">
        <v>80</v>
      </c>
      <c r="AV194" s="13" t="s">
        <v>80</v>
      </c>
      <c r="AW194" s="13" t="s">
        <v>27</v>
      </c>
      <c r="AX194" s="13" t="s">
        <v>71</v>
      </c>
      <c r="AY194" s="161" t="s">
        <v>152</v>
      </c>
    </row>
    <row r="195" spans="1:65" s="15" customFormat="1">
      <c r="B195" s="174"/>
      <c r="D195" s="160" t="s">
        <v>160</v>
      </c>
      <c r="E195" s="175" t="s">
        <v>1</v>
      </c>
      <c r="F195" s="176" t="s">
        <v>606</v>
      </c>
      <c r="H195" s="175" t="s">
        <v>1</v>
      </c>
      <c r="L195" s="174"/>
      <c r="M195" s="177"/>
      <c r="N195" s="178"/>
      <c r="O195" s="178"/>
      <c r="P195" s="178"/>
      <c r="Q195" s="178"/>
      <c r="R195" s="178"/>
      <c r="S195" s="178"/>
      <c r="T195" s="179"/>
      <c r="AT195" s="175" t="s">
        <v>160</v>
      </c>
      <c r="AU195" s="175" t="s">
        <v>80</v>
      </c>
      <c r="AV195" s="15" t="s">
        <v>78</v>
      </c>
      <c r="AW195" s="15" t="s">
        <v>27</v>
      </c>
      <c r="AX195" s="15" t="s">
        <v>71</v>
      </c>
      <c r="AY195" s="175" t="s">
        <v>152</v>
      </c>
    </row>
    <row r="196" spans="1:65" s="13" customFormat="1">
      <c r="B196" s="159"/>
      <c r="D196" s="160" t="s">
        <v>160</v>
      </c>
      <c r="E196" s="161" t="s">
        <v>1</v>
      </c>
      <c r="F196" s="162" t="s">
        <v>615</v>
      </c>
      <c r="H196" s="163">
        <v>9.18</v>
      </c>
      <c r="L196" s="159"/>
      <c r="M196" s="164"/>
      <c r="N196" s="165"/>
      <c r="O196" s="165"/>
      <c r="P196" s="165"/>
      <c r="Q196" s="165"/>
      <c r="R196" s="165"/>
      <c r="S196" s="165"/>
      <c r="T196" s="166"/>
      <c r="AT196" s="161" t="s">
        <v>160</v>
      </c>
      <c r="AU196" s="161" t="s">
        <v>80</v>
      </c>
      <c r="AV196" s="13" t="s">
        <v>80</v>
      </c>
      <c r="AW196" s="13" t="s">
        <v>27</v>
      </c>
      <c r="AX196" s="13" t="s">
        <v>71</v>
      </c>
      <c r="AY196" s="161" t="s">
        <v>152</v>
      </c>
    </row>
    <row r="197" spans="1:65" s="14" customFormat="1">
      <c r="B197" s="167"/>
      <c r="D197" s="160" t="s">
        <v>160</v>
      </c>
      <c r="E197" s="168" t="s">
        <v>1</v>
      </c>
      <c r="F197" s="169" t="s">
        <v>162</v>
      </c>
      <c r="H197" s="170">
        <v>18.53</v>
      </c>
      <c r="L197" s="167"/>
      <c r="M197" s="171"/>
      <c r="N197" s="172"/>
      <c r="O197" s="172"/>
      <c r="P197" s="172"/>
      <c r="Q197" s="172"/>
      <c r="R197" s="172"/>
      <c r="S197" s="172"/>
      <c r="T197" s="173"/>
      <c r="AT197" s="168" t="s">
        <v>160</v>
      </c>
      <c r="AU197" s="168" t="s">
        <v>80</v>
      </c>
      <c r="AV197" s="14" t="s">
        <v>158</v>
      </c>
      <c r="AW197" s="14" t="s">
        <v>27</v>
      </c>
      <c r="AX197" s="14" t="s">
        <v>78</v>
      </c>
      <c r="AY197" s="168" t="s">
        <v>152</v>
      </c>
    </row>
    <row r="198" spans="1:65" s="2" customFormat="1" ht="21.75" customHeight="1">
      <c r="A198" s="30"/>
      <c r="B198" s="146"/>
      <c r="C198" s="147" t="s">
        <v>217</v>
      </c>
      <c r="D198" s="147" t="s">
        <v>154</v>
      </c>
      <c r="E198" s="148" t="s">
        <v>620</v>
      </c>
      <c r="F198" s="149" t="s">
        <v>621</v>
      </c>
      <c r="G198" s="150" t="s">
        <v>214</v>
      </c>
      <c r="H198" s="151">
        <v>0.16600000000000001</v>
      </c>
      <c r="I198" s="152">
        <v>25995</v>
      </c>
      <c r="J198" s="152">
        <f>ROUND(I198*H198,2)</f>
        <v>4315.17</v>
      </c>
      <c r="K198" s="149" t="s">
        <v>173</v>
      </c>
      <c r="L198" s="31"/>
      <c r="M198" s="153" t="s">
        <v>1</v>
      </c>
      <c r="N198" s="154" t="s">
        <v>36</v>
      </c>
      <c r="O198" s="155">
        <v>32.51</v>
      </c>
      <c r="P198" s="155">
        <f>O198*H198</f>
        <v>5.3966599999999998</v>
      </c>
      <c r="Q198" s="155">
        <v>1.05871</v>
      </c>
      <c r="R198" s="155">
        <f>Q198*H198</f>
        <v>0.17574586</v>
      </c>
      <c r="S198" s="155">
        <v>0</v>
      </c>
      <c r="T198" s="156">
        <f>S198*H198</f>
        <v>0</v>
      </c>
      <c r="U198" s="30"/>
      <c r="V198" s="30"/>
      <c r="W198" s="30"/>
      <c r="X198" s="30"/>
      <c r="Y198" s="30"/>
      <c r="Z198" s="30"/>
      <c r="AA198" s="30"/>
      <c r="AB198" s="30"/>
      <c r="AC198" s="30"/>
      <c r="AD198" s="30"/>
      <c r="AE198" s="30"/>
      <c r="AR198" s="157" t="s">
        <v>158</v>
      </c>
      <c r="AT198" s="157" t="s">
        <v>154</v>
      </c>
      <c r="AU198" s="157" t="s">
        <v>80</v>
      </c>
      <c r="AY198" s="18" t="s">
        <v>152</v>
      </c>
      <c r="BE198" s="158">
        <f>IF(N198="základní",J198,0)</f>
        <v>4315.17</v>
      </c>
      <c r="BF198" s="158">
        <f>IF(N198="snížená",J198,0)</f>
        <v>0</v>
      </c>
      <c r="BG198" s="158">
        <f>IF(N198="zákl. přenesená",J198,0)</f>
        <v>0</v>
      </c>
      <c r="BH198" s="158">
        <f>IF(N198="sníž. přenesená",J198,0)</f>
        <v>0</v>
      </c>
      <c r="BI198" s="158">
        <f>IF(N198="nulová",J198,0)</f>
        <v>0</v>
      </c>
      <c r="BJ198" s="18" t="s">
        <v>78</v>
      </c>
      <c r="BK198" s="158">
        <f>ROUND(I198*H198,2)</f>
        <v>4315.17</v>
      </c>
      <c r="BL198" s="18" t="s">
        <v>158</v>
      </c>
      <c r="BM198" s="157" t="s">
        <v>622</v>
      </c>
    </row>
    <row r="199" spans="1:65" s="13" customFormat="1">
      <c r="B199" s="159"/>
      <c r="D199" s="160" t="s">
        <v>160</v>
      </c>
      <c r="E199" s="161" t="s">
        <v>1</v>
      </c>
      <c r="F199" s="162" t="s">
        <v>623</v>
      </c>
      <c r="H199" s="163">
        <v>0.16600000000000001</v>
      </c>
      <c r="L199" s="159"/>
      <c r="M199" s="164"/>
      <c r="N199" s="165"/>
      <c r="O199" s="165"/>
      <c r="P199" s="165"/>
      <c r="Q199" s="165"/>
      <c r="R199" s="165"/>
      <c r="S199" s="165"/>
      <c r="T199" s="166"/>
      <c r="AT199" s="161" t="s">
        <v>160</v>
      </c>
      <c r="AU199" s="161" t="s">
        <v>80</v>
      </c>
      <c r="AV199" s="13" t="s">
        <v>80</v>
      </c>
      <c r="AW199" s="13" t="s">
        <v>27</v>
      </c>
      <c r="AX199" s="13" t="s">
        <v>78</v>
      </c>
      <c r="AY199" s="161" t="s">
        <v>152</v>
      </c>
    </row>
    <row r="200" spans="1:65" s="2" customFormat="1" ht="33" customHeight="1">
      <c r="A200" s="30"/>
      <c r="B200" s="146"/>
      <c r="C200" s="147" t="s">
        <v>223</v>
      </c>
      <c r="D200" s="147" t="s">
        <v>154</v>
      </c>
      <c r="E200" s="148" t="s">
        <v>624</v>
      </c>
      <c r="F200" s="149" t="s">
        <v>625</v>
      </c>
      <c r="G200" s="150" t="s">
        <v>306</v>
      </c>
      <c r="H200" s="151">
        <v>7</v>
      </c>
      <c r="I200" s="152">
        <v>603.67999999999995</v>
      </c>
      <c r="J200" s="152">
        <f>ROUND(I200*H200,2)</f>
        <v>4225.76</v>
      </c>
      <c r="K200" s="149" t="s">
        <v>1</v>
      </c>
      <c r="L200" s="31"/>
      <c r="M200" s="153" t="s">
        <v>1</v>
      </c>
      <c r="N200" s="154" t="s">
        <v>36</v>
      </c>
      <c r="O200" s="155">
        <v>32.51</v>
      </c>
      <c r="P200" s="155">
        <f>O200*H200</f>
        <v>227.57</v>
      </c>
      <c r="Q200" s="155">
        <v>1.05871</v>
      </c>
      <c r="R200" s="155">
        <f>Q200*H200</f>
        <v>7.4109700000000007</v>
      </c>
      <c r="S200" s="155">
        <v>0</v>
      </c>
      <c r="T200" s="156">
        <f>S200*H200</f>
        <v>0</v>
      </c>
      <c r="U200" s="30"/>
      <c r="V200" s="30"/>
      <c r="W200" s="30"/>
      <c r="X200" s="30"/>
      <c r="Y200" s="30"/>
      <c r="Z200" s="30"/>
      <c r="AA200" s="30"/>
      <c r="AB200" s="30"/>
      <c r="AC200" s="30"/>
      <c r="AD200" s="30"/>
      <c r="AE200" s="30"/>
      <c r="AR200" s="157" t="s">
        <v>158</v>
      </c>
      <c r="AT200" s="157" t="s">
        <v>154</v>
      </c>
      <c r="AU200" s="157" t="s">
        <v>80</v>
      </c>
      <c r="AY200" s="18" t="s">
        <v>152</v>
      </c>
      <c r="BE200" s="158">
        <f>IF(N200="základní",J200,0)</f>
        <v>4225.76</v>
      </c>
      <c r="BF200" s="158">
        <f>IF(N200="snížená",J200,0)</f>
        <v>0</v>
      </c>
      <c r="BG200" s="158">
        <f>IF(N200="zákl. přenesená",J200,0)</f>
        <v>0</v>
      </c>
      <c r="BH200" s="158">
        <f>IF(N200="sníž. přenesená",J200,0)</f>
        <v>0</v>
      </c>
      <c r="BI200" s="158">
        <f>IF(N200="nulová",J200,0)</f>
        <v>0</v>
      </c>
      <c r="BJ200" s="18" t="s">
        <v>78</v>
      </c>
      <c r="BK200" s="158">
        <f>ROUND(I200*H200,2)</f>
        <v>4225.76</v>
      </c>
      <c r="BL200" s="18" t="s">
        <v>158</v>
      </c>
      <c r="BM200" s="157" t="s">
        <v>626</v>
      </c>
    </row>
    <row r="201" spans="1:65" s="13" customFormat="1">
      <c r="B201" s="159"/>
      <c r="D201" s="160" t="s">
        <v>160</v>
      </c>
      <c r="E201" s="161" t="s">
        <v>1</v>
      </c>
      <c r="F201" s="162" t="s">
        <v>627</v>
      </c>
      <c r="H201" s="163">
        <v>7</v>
      </c>
      <c r="L201" s="159"/>
      <c r="M201" s="164"/>
      <c r="N201" s="165"/>
      <c r="O201" s="165"/>
      <c r="P201" s="165"/>
      <c r="Q201" s="165"/>
      <c r="R201" s="165"/>
      <c r="S201" s="165"/>
      <c r="T201" s="166"/>
      <c r="AT201" s="161" t="s">
        <v>160</v>
      </c>
      <c r="AU201" s="161" t="s">
        <v>80</v>
      </c>
      <c r="AV201" s="13" t="s">
        <v>80</v>
      </c>
      <c r="AW201" s="13" t="s">
        <v>27</v>
      </c>
      <c r="AX201" s="13" t="s">
        <v>78</v>
      </c>
      <c r="AY201" s="161" t="s">
        <v>152</v>
      </c>
    </row>
    <row r="202" spans="1:65" s="2" customFormat="1" ht="44.25" customHeight="1">
      <c r="A202" s="30"/>
      <c r="B202" s="146"/>
      <c r="C202" s="147" t="s">
        <v>228</v>
      </c>
      <c r="D202" s="147" t="s">
        <v>154</v>
      </c>
      <c r="E202" s="148" t="s">
        <v>628</v>
      </c>
      <c r="F202" s="149" t="s">
        <v>629</v>
      </c>
      <c r="G202" s="150" t="s">
        <v>300</v>
      </c>
      <c r="H202" s="151">
        <v>5</v>
      </c>
      <c r="I202" s="152">
        <v>1108.8</v>
      </c>
      <c r="J202" s="152">
        <f>ROUND(I202*H202,2)</f>
        <v>5544</v>
      </c>
      <c r="K202" s="149" t="s">
        <v>1</v>
      </c>
      <c r="L202" s="31"/>
      <c r="M202" s="153" t="s">
        <v>1</v>
      </c>
      <c r="N202" s="154" t="s">
        <v>36</v>
      </c>
      <c r="O202" s="155">
        <v>32.51</v>
      </c>
      <c r="P202" s="155">
        <f>O202*H202</f>
        <v>162.54999999999998</v>
      </c>
      <c r="Q202" s="155">
        <v>1.05871</v>
      </c>
      <c r="R202" s="155">
        <f>Q202*H202</f>
        <v>5.2935499999999998</v>
      </c>
      <c r="S202" s="155">
        <v>0</v>
      </c>
      <c r="T202" s="156">
        <f>S202*H202</f>
        <v>0</v>
      </c>
      <c r="U202" s="30"/>
      <c r="V202" s="30"/>
      <c r="W202" s="30"/>
      <c r="X202" s="30"/>
      <c r="Y202" s="30"/>
      <c r="Z202" s="30"/>
      <c r="AA202" s="30"/>
      <c r="AB202" s="30"/>
      <c r="AC202" s="30"/>
      <c r="AD202" s="30"/>
      <c r="AE202" s="30"/>
      <c r="AR202" s="157" t="s">
        <v>158</v>
      </c>
      <c r="AT202" s="157" t="s">
        <v>154</v>
      </c>
      <c r="AU202" s="157" t="s">
        <v>80</v>
      </c>
      <c r="AY202" s="18" t="s">
        <v>152</v>
      </c>
      <c r="BE202" s="158">
        <f>IF(N202="základní",J202,0)</f>
        <v>5544</v>
      </c>
      <c r="BF202" s="158">
        <f>IF(N202="snížená",J202,0)</f>
        <v>0</v>
      </c>
      <c r="BG202" s="158">
        <f>IF(N202="zákl. přenesená",J202,0)</f>
        <v>0</v>
      </c>
      <c r="BH202" s="158">
        <f>IF(N202="sníž. přenesená",J202,0)</f>
        <v>0</v>
      </c>
      <c r="BI202" s="158">
        <f>IF(N202="nulová",J202,0)</f>
        <v>0</v>
      </c>
      <c r="BJ202" s="18" t="s">
        <v>78</v>
      </c>
      <c r="BK202" s="158">
        <f>ROUND(I202*H202,2)</f>
        <v>5544</v>
      </c>
      <c r="BL202" s="18" t="s">
        <v>158</v>
      </c>
      <c r="BM202" s="157" t="s">
        <v>630</v>
      </c>
    </row>
    <row r="203" spans="1:65" s="13" customFormat="1">
      <c r="B203" s="159"/>
      <c r="D203" s="160" t="s">
        <v>160</v>
      </c>
      <c r="E203" s="161" t="s">
        <v>1</v>
      </c>
      <c r="F203" s="162" t="s">
        <v>180</v>
      </c>
      <c r="H203" s="163">
        <v>5</v>
      </c>
      <c r="L203" s="159"/>
      <c r="M203" s="164"/>
      <c r="N203" s="165"/>
      <c r="O203" s="165"/>
      <c r="P203" s="165"/>
      <c r="Q203" s="165"/>
      <c r="R203" s="165"/>
      <c r="S203" s="165"/>
      <c r="T203" s="166"/>
      <c r="AT203" s="161" t="s">
        <v>160</v>
      </c>
      <c r="AU203" s="161" t="s">
        <v>80</v>
      </c>
      <c r="AV203" s="13" t="s">
        <v>80</v>
      </c>
      <c r="AW203" s="13" t="s">
        <v>27</v>
      </c>
      <c r="AX203" s="13" t="s">
        <v>78</v>
      </c>
      <c r="AY203" s="161" t="s">
        <v>152</v>
      </c>
    </row>
    <row r="204" spans="1:65" s="2" customFormat="1" ht="16.5" customHeight="1">
      <c r="A204" s="30"/>
      <c r="B204" s="146"/>
      <c r="C204" s="147" t="s">
        <v>8</v>
      </c>
      <c r="D204" s="147" t="s">
        <v>154</v>
      </c>
      <c r="E204" s="148" t="s">
        <v>631</v>
      </c>
      <c r="F204" s="149" t="s">
        <v>632</v>
      </c>
      <c r="G204" s="150" t="s">
        <v>306</v>
      </c>
      <c r="H204" s="151">
        <v>30.6</v>
      </c>
      <c r="I204" s="152">
        <v>52.97</v>
      </c>
      <c r="J204" s="152">
        <f>ROUND(I204*H204,2)</f>
        <v>1620.88</v>
      </c>
      <c r="K204" s="149" t="s">
        <v>1</v>
      </c>
      <c r="L204" s="31"/>
      <c r="M204" s="153" t="s">
        <v>1</v>
      </c>
      <c r="N204" s="154" t="s">
        <v>36</v>
      </c>
      <c r="O204" s="155">
        <v>0.629</v>
      </c>
      <c r="P204" s="155">
        <f>O204*H204</f>
        <v>19.247400000000003</v>
      </c>
      <c r="Q204" s="155">
        <v>0</v>
      </c>
      <c r="R204" s="155">
        <f>Q204*H204</f>
        <v>0</v>
      </c>
      <c r="S204" s="155">
        <v>0</v>
      </c>
      <c r="T204" s="156">
        <f>S204*H204</f>
        <v>0</v>
      </c>
      <c r="U204" s="30"/>
      <c r="V204" s="30"/>
      <c r="W204" s="30"/>
      <c r="X204" s="30"/>
      <c r="Y204" s="30"/>
      <c r="Z204" s="30"/>
      <c r="AA204" s="30"/>
      <c r="AB204" s="30"/>
      <c r="AC204" s="30"/>
      <c r="AD204" s="30"/>
      <c r="AE204" s="30"/>
      <c r="AR204" s="157" t="s">
        <v>158</v>
      </c>
      <c r="AT204" s="157" t="s">
        <v>154</v>
      </c>
      <c r="AU204" s="157" t="s">
        <v>80</v>
      </c>
      <c r="AY204" s="18" t="s">
        <v>152</v>
      </c>
      <c r="BE204" s="158">
        <f>IF(N204="základní",J204,0)</f>
        <v>1620.88</v>
      </c>
      <c r="BF204" s="158">
        <f>IF(N204="snížená",J204,0)</f>
        <v>0</v>
      </c>
      <c r="BG204" s="158">
        <f>IF(N204="zákl. přenesená",J204,0)</f>
        <v>0</v>
      </c>
      <c r="BH204" s="158">
        <f>IF(N204="sníž. přenesená",J204,0)</f>
        <v>0</v>
      </c>
      <c r="BI204" s="158">
        <f>IF(N204="nulová",J204,0)</f>
        <v>0</v>
      </c>
      <c r="BJ204" s="18" t="s">
        <v>78</v>
      </c>
      <c r="BK204" s="158">
        <f>ROUND(I204*H204,2)</f>
        <v>1620.88</v>
      </c>
      <c r="BL204" s="18" t="s">
        <v>158</v>
      </c>
      <c r="BM204" s="157" t="s">
        <v>633</v>
      </c>
    </row>
    <row r="205" spans="1:65" s="2" customFormat="1" ht="29.25">
      <c r="A205" s="30"/>
      <c r="B205" s="31"/>
      <c r="C205" s="30"/>
      <c r="D205" s="160" t="s">
        <v>381</v>
      </c>
      <c r="E205" s="30"/>
      <c r="F205" s="180" t="s">
        <v>634</v>
      </c>
      <c r="G205" s="30"/>
      <c r="H205" s="30"/>
      <c r="I205" s="30"/>
      <c r="J205" s="30"/>
      <c r="K205" s="30"/>
      <c r="L205" s="31"/>
      <c r="M205" s="181"/>
      <c r="N205" s="182"/>
      <c r="O205" s="56"/>
      <c r="P205" s="56"/>
      <c r="Q205" s="56"/>
      <c r="R205" s="56"/>
      <c r="S205" s="56"/>
      <c r="T205" s="57"/>
      <c r="U205" s="30"/>
      <c r="V205" s="30"/>
      <c r="W205" s="30"/>
      <c r="X205" s="30"/>
      <c r="Y205" s="30"/>
      <c r="Z205" s="30"/>
      <c r="AA205" s="30"/>
      <c r="AB205" s="30"/>
      <c r="AC205" s="30"/>
      <c r="AD205" s="30"/>
      <c r="AE205" s="30"/>
      <c r="AT205" s="18" t="s">
        <v>381</v>
      </c>
      <c r="AU205" s="18" t="s">
        <v>80</v>
      </c>
    </row>
    <row r="206" spans="1:65" s="13" customFormat="1">
      <c r="B206" s="159"/>
      <c r="D206" s="160" t="s">
        <v>160</v>
      </c>
      <c r="E206" s="161" t="s">
        <v>1</v>
      </c>
      <c r="F206" s="162" t="s">
        <v>635</v>
      </c>
      <c r="H206" s="163">
        <v>30.6</v>
      </c>
      <c r="L206" s="159"/>
      <c r="M206" s="164"/>
      <c r="N206" s="165"/>
      <c r="O206" s="165"/>
      <c r="P206" s="165"/>
      <c r="Q206" s="165"/>
      <c r="R206" s="165"/>
      <c r="S206" s="165"/>
      <c r="T206" s="166"/>
      <c r="AT206" s="161" t="s">
        <v>160</v>
      </c>
      <c r="AU206" s="161" t="s">
        <v>80</v>
      </c>
      <c r="AV206" s="13" t="s">
        <v>80</v>
      </c>
      <c r="AW206" s="13" t="s">
        <v>27</v>
      </c>
      <c r="AX206" s="13" t="s">
        <v>78</v>
      </c>
      <c r="AY206" s="161" t="s">
        <v>152</v>
      </c>
    </row>
    <row r="207" spans="1:65" s="12" customFormat="1" ht="22.9" customHeight="1">
      <c r="B207" s="134"/>
      <c r="D207" s="135" t="s">
        <v>70</v>
      </c>
      <c r="E207" s="144" t="s">
        <v>170</v>
      </c>
      <c r="F207" s="144" t="s">
        <v>636</v>
      </c>
      <c r="J207" s="145">
        <f>BK207</f>
        <v>246824.07</v>
      </c>
      <c r="L207" s="134"/>
      <c r="M207" s="138"/>
      <c r="N207" s="139"/>
      <c r="O207" s="139"/>
      <c r="P207" s="140">
        <f>SUM(P208:P356)</f>
        <v>340.50953800000002</v>
      </c>
      <c r="Q207" s="139"/>
      <c r="R207" s="140">
        <f>SUM(R208:R356)</f>
        <v>54.710760270000002</v>
      </c>
      <c r="S207" s="139"/>
      <c r="T207" s="141">
        <f>SUM(T208:T356)</f>
        <v>0</v>
      </c>
      <c r="AR207" s="135" t="s">
        <v>78</v>
      </c>
      <c r="AT207" s="142" t="s">
        <v>70</v>
      </c>
      <c r="AU207" s="142" t="s">
        <v>78</v>
      </c>
      <c r="AY207" s="135" t="s">
        <v>152</v>
      </c>
      <c r="BK207" s="143">
        <f>SUM(BK208:BK356)</f>
        <v>246824.07</v>
      </c>
    </row>
    <row r="208" spans="1:65" s="2" customFormat="1" ht="21.75" customHeight="1">
      <c r="A208" s="30"/>
      <c r="B208" s="146"/>
      <c r="C208" s="147" t="s">
        <v>244</v>
      </c>
      <c r="D208" s="147" t="s">
        <v>154</v>
      </c>
      <c r="E208" s="148" t="s">
        <v>637</v>
      </c>
      <c r="F208" s="149" t="s">
        <v>638</v>
      </c>
      <c r="G208" s="150" t="s">
        <v>165</v>
      </c>
      <c r="H208" s="151">
        <v>9.2430000000000003</v>
      </c>
      <c r="I208" s="152">
        <v>2772</v>
      </c>
      <c r="J208" s="152">
        <f>ROUND(I208*H208,2)</f>
        <v>25621.599999999999</v>
      </c>
      <c r="K208" s="149" t="s">
        <v>173</v>
      </c>
      <c r="L208" s="31"/>
      <c r="M208" s="153" t="s">
        <v>1</v>
      </c>
      <c r="N208" s="154" t="s">
        <v>36</v>
      </c>
      <c r="O208" s="155">
        <v>4.7939999999999996</v>
      </c>
      <c r="P208" s="155">
        <f>O208*H208</f>
        <v>44.310941999999997</v>
      </c>
      <c r="Q208" s="155">
        <v>1.8774999999999999</v>
      </c>
      <c r="R208" s="155">
        <f>Q208*H208</f>
        <v>17.3537325</v>
      </c>
      <c r="S208" s="155">
        <v>0</v>
      </c>
      <c r="T208" s="156">
        <f>S208*H208</f>
        <v>0</v>
      </c>
      <c r="U208" s="30"/>
      <c r="V208" s="30"/>
      <c r="W208" s="30"/>
      <c r="X208" s="30"/>
      <c r="Y208" s="30"/>
      <c r="Z208" s="30"/>
      <c r="AA208" s="30"/>
      <c r="AB208" s="30"/>
      <c r="AC208" s="30"/>
      <c r="AD208" s="30"/>
      <c r="AE208" s="30"/>
      <c r="AR208" s="157" t="s">
        <v>158</v>
      </c>
      <c r="AT208" s="157" t="s">
        <v>154</v>
      </c>
      <c r="AU208" s="157" t="s">
        <v>80</v>
      </c>
      <c r="AY208" s="18" t="s">
        <v>152</v>
      </c>
      <c r="BE208" s="158">
        <f>IF(N208="základní",J208,0)</f>
        <v>25621.599999999999</v>
      </c>
      <c r="BF208" s="158">
        <f>IF(N208="snížená",J208,0)</f>
        <v>0</v>
      </c>
      <c r="BG208" s="158">
        <f>IF(N208="zákl. přenesená",J208,0)</f>
        <v>0</v>
      </c>
      <c r="BH208" s="158">
        <f>IF(N208="sníž. přenesená",J208,0)</f>
        <v>0</v>
      </c>
      <c r="BI208" s="158">
        <f>IF(N208="nulová",J208,0)</f>
        <v>0</v>
      </c>
      <c r="BJ208" s="18" t="s">
        <v>78</v>
      </c>
      <c r="BK208" s="158">
        <f>ROUND(I208*H208,2)</f>
        <v>25621.599999999999</v>
      </c>
      <c r="BL208" s="18" t="s">
        <v>158</v>
      </c>
      <c r="BM208" s="157" t="s">
        <v>639</v>
      </c>
    </row>
    <row r="209" spans="1:65" s="15" customFormat="1">
      <c r="B209" s="174"/>
      <c r="D209" s="160" t="s">
        <v>160</v>
      </c>
      <c r="E209" s="175" t="s">
        <v>1</v>
      </c>
      <c r="F209" s="176" t="s">
        <v>640</v>
      </c>
      <c r="H209" s="175" t="s">
        <v>1</v>
      </c>
      <c r="L209" s="174"/>
      <c r="M209" s="177"/>
      <c r="N209" s="178"/>
      <c r="O209" s="178"/>
      <c r="P209" s="178"/>
      <c r="Q209" s="178"/>
      <c r="R209" s="178"/>
      <c r="S209" s="178"/>
      <c r="T209" s="179"/>
      <c r="AT209" s="175" t="s">
        <v>160</v>
      </c>
      <c r="AU209" s="175" t="s">
        <v>80</v>
      </c>
      <c r="AV209" s="15" t="s">
        <v>78</v>
      </c>
      <c r="AW209" s="15" t="s">
        <v>27</v>
      </c>
      <c r="AX209" s="15" t="s">
        <v>71</v>
      </c>
      <c r="AY209" s="175" t="s">
        <v>152</v>
      </c>
    </row>
    <row r="210" spans="1:65" s="13" customFormat="1">
      <c r="B210" s="159"/>
      <c r="D210" s="160" t="s">
        <v>160</v>
      </c>
      <c r="E210" s="161" t="s">
        <v>1</v>
      </c>
      <c r="F210" s="162" t="s">
        <v>641</v>
      </c>
      <c r="H210" s="163">
        <v>0.315</v>
      </c>
      <c r="L210" s="159"/>
      <c r="M210" s="164"/>
      <c r="N210" s="165"/>
      <c r="O210" s="165"/>
      <c r="P210" s="165"/>
      <c r="Q210" s="165"/>
      <c r="R210" s="165"/>
      <c r="S210" s="165"/>
      <c r="T210" s="166"/>
      <c r="AT210" s="161" t="s">
        <v>160</v>
      </c>
      <c r="AU210" s="161" t="s">
        <v>80</v>
      </c>
      <c r="AV210" s="13" t="s">
        <v>80</v>
      </c>
      <c r="AW210" s="13" t="s">
        <v>27</v>
      </c>
      <c r="AX210" s="13" t="s">
        <v>71</v>
      </c>
      <c r="AY210" s="161" t="s">
        <v>152</v>
      </c>
    </row>
    <row r="211" spans="1:65" s="13" customFormat="1">
      <c r="B211" s="159"/>
      <c r="D211" s="160" t="s">
        <v>160</v>
      </c>
      <c r="E211" s="161" t="s">
        <v>1</v>
      </c>
      <c r="F211" s="162" t="s">
        <v>642</v>
      </c>
      <c r="H211" s="163">
        <v>0.23799999999999999</v>
      </c>
      <c r="L211" s="159"/>
      <c r="M211" s="164"/>
      <c r="N211" s="165"/>
      <c r="O211" s="165"/>
      <c r="P211" s="165"/>
      <c r="Q211" s="165"/>
      <c r="R211" s="165"/>
      <c r="S211" s="165"/>
      <c r="T211" s="166"/>
      <c r="AT211" s="161" t="s">
        <v>160</v>
      </c>
      <c r="AU211" s="161" t="s">
        <v>80</v>
      </c>
      <c r="AV211" s="13" t="s">
        <v>80</v>
      </c>
      <c r="AW211" s="13" t="s">
        <v>27</v>
      </c>
      <c r="AX211" s="13" t="s">
        <v>71</v>
      </c>
      <c r="AY211" s="161" t="s">
        <v>152</v>
      </c>
    </row>
    <row r="212" spans="1:65" s="13" customFormat="1">
      <c r="B212" s="159"/>
      <c r="D212" s="160" t="s">
        <v>160</v>
      </c>
      <c r="E212" s="161" t="s">
        <v>1</v>
      </c>
      <c r="F212" s="162" t="s">
        <v>643</v>
      </c>
      <c r="H212" s="163">
        <v>0.158</v>
      </c>
      <c r="L212" s="159"/>
      <c r="M212" s="164"/>
      <c r="N212" s="165"/>
      <c r="O212" s="165"/>
      <c r="P212" s="165"/>
      <c r="Q212" s="165"/>
      <c r="R212" s="165"/>
      <c r="S212" s="165"/>
      <c r="T212" s="166"/>
      <c r="AT212" s="161" t="s">
        <v>160</v>
      </c>
      <c r="AU212" s="161" t="s">
        <v>80</v>
      </c>
      <c r="AV212" s="13" t="s">
        <v>80</v>
      </c>
      <c r="AW212" s="13" t="s">
        <v>27</v>
      </c>
      <c r="AX212" s="13" t="s">
        <v>71</v>
      </c>
      <c r="AY212" s="161" t="s">
        <v>152</v>
      </c>
    </row>
    <row r="213" spans="1:65" s="13" customFormat="1">
      <c r="B213" s="159"/>
      <c r="D213" s="160" t="s">
        <v>160</v>
      </c>
      <c r="E213" s="161" t="s">
        <v>1</v>
      </c>
      <c r="F213" s="162" t="s">
        <v>644</v>
      </c>
      <c r="H213" s="163">
        <v>0.317</v>
      </c>
      <c r="L213" s="159"/>
      <c r="M213" s="164"/>
      <c r="N213" s="165"/>
      <c r="O213" s="165"/>
      <c r="P213" s="165"/>
      <c r="Q213" s="165"/>
      <c r="R213" s="165"/>
      <c r="S213" s="165"/>
      <c r="T213" s="166"/>
      <c r="AT213" s="161" t="s">
        <v>160</v>
      </c>
      <c r="AU213" s="161" t="s">
        <v>80</v>
      </c>
      <c r="AV213" s="13" t="s">
        <v>80</v>
      </c>
      <c r="AW213" s="13" t="s">
        <v>27</v>
      </c>
      <c r="AX213" s="13" t="s">
        <v>71</v>
      </c>
      <c r="AY213" s="161" t="s">
        <v>152</v>
      </c>
    </row>
    <row r="214" spans="1:65" s="13" customFormat="1">
      <c r="B214" s="159"/>
      <c r="D214" s="160" t="s">
        <v>160</v>
      </c>
      <c r="E214" s="161" t="s">
        <v>1</v>
      </c>
      <c r="F214" s="162" t="s">
        <v>645</v>
      </c>
      <c r="H214" s="163">
        <v>0.17799999999999999</v>
      </c>
      <c r="L214" s="159"/>
      <c r="M214" s="164"/>
      <c r="N214" s="165"/>
      <c r="O214" s="165"/>
      <c r="P214" s="165"/>
      <c r="Q214" s="165"/>
      <c r="R214" s="165"/>
      <c r="S214" s="165"/>
      <c r="T214" s="166"/>
      <c r="AT214" s="161" t="s">
        <v>160</v>
      </c>
      <c r="AU214" s="161" t="s">
        <v>80</v>
      </c>
      <c r="AV214" s="13" t="s">
        <v>80</v>
      </c>
      <c r="AW214" s="13" t="s">
        <v>27</v>
      </c>
      <c r="AX214" s="13" t="s">
        <v>71</v>
      </c>
      <c r="AY214" s="161" t="s">
        <v>152</v>
      </c>
    </row>
    <row r="215" spans="1:65" s="13" customFormat="1">
      <c r="B215" s="159"/>
      <c r="D215" s="160" t="s">
        <v>160</v>
      </c>
      <c r="E215" s="161" t="s">
        <v>1</v>
      </c>
      <c r="F215" s="162" t="s">
        <v>646</v>
      </c>
      <c r="H215" s="163">
        <v>0.23799999999999999</v>
      </c>
      <c r="L215" s="159"/>
      <c r="M215" s="164"/>
      <c r="N215" s="165"/>
      <c r="O215" s="165"/>
      <c r="P215" s="165"/>
      <c r="Q215" s="165"/>
      <c r="R215" s="165"/>
      <c r="S215" s="165"/>
      <c r="T215" s="166"/>
      <c r="AT215" s="161" t="s">
        <v>160</v>
      </c>
      <c r="AU215" s="161" t="s">
        <v>80</v>
      </c>
      <c r="AV215" s="13" t="s">
        <v>80</v>
      </c>
      <c r="AW215" s="13" t="s">
        <v>27</v>
      </c>
      <c r="AX215" s="13" t="s">
        <v>71</v>
      </c>
      <c r="AY215" s="161" t="s">
        <v>152</v>
      </c>
    </row>
    <row r="216" spans="1:65" s="13" customFormat="1">
      <c r="B216" s="159"/>
      <c r="D216" s="160" t="s">
        <v>160</v>
      </c>
      <c r="E216" s="161" t="s">
        <v>1</v>
      </c>
      <c r="F216" s="162" t="s">
        <v>647</v>
      </c>
      <c r="H216" s="163">
        <v>0.78400000000000003</v>
      </c>
      <c r="L216" s="159"/>
      <c r="M216" s="164"/>
      <c r="N216" s="165"/>
      <c r="O216" s="165"/>
      <c r="P216" s="165"/>
      <c r="Q216" s="165"/>
      <c r="R216" s="165"/>
      <c r="S216" s="165"/>
      <c r="T216" s="166"/>
      <c r="AT216" s="161" t="s">
        <v>160</v>
      </c>
      <c r="AU216" s="161" t="s">
        <v>80</v>
      </c>
      <c r="AV216" s="13" t="s">
        <v>80</v>
      </c>
      <c r="AW216" s="13" t="s">
        <v>27</v>
      </c>
      <c r="AX216" s="13" t="s">
        <v>71</v>
      </c>
      <c r="AY216" s="161" t="s">
        <v>152</v>
      </c>
    </row>
    <row r="217" spans="1:65" s="13" customFormat="1">
      <c r="B217" s="159"/>
      <c r="D217" s="160" t="s">
        <v>160</v>
      </c>
      <c r="E217" s="161" t="s">
        <v>1</v>
      </c>
      <c r="F217" s="162" t="s">
        <v>648</v>
      </c>
      <c r="H217" s="163">
        <v>6</v>
      </c>
      <c r="L217" s="159"/>
      <c r="M217" s="164"/>
      <c r="N217" s="165"/>
      <c r="O217" s="165"/>
      <c r="P217" s="165"/>
      <c r="Q217" s="165"/>
      <c r="R217" s="165"/>
      <c r="S217" s="165"/>
      <c r="T217" s="166"/>
      <c r="AT217" s="161" t="s">
        <v>160</v>
      </c>
      <c r="AU217" s="161" t="s">
        <v>80</v>
      </c>
      <c r="AV217" s="13" t="s">
        <v>80</v>
      </c>
      <c r="AW217" s="13" t="s">
        <v>27</v>
      </c>
      <c r="AX217" s="13" t="s">
        <v>71</v>
      </c>
      <c r="AY217" s="161" t="s">
        <v>152</v>
      </c>
    </row>
    <row r="218" spans="1:65" s="13" customFormat="1">
      <c r="B218" s="159"/>
      <c r="D218" s="160" t="s">
        <v>160</v>
      </c>
      <c r="E218" s="161" t="s">
        <v>1</v>
      </c>
      <c r="F218" s="162" t="s">
        <v>649</v>
      </c>
      <c r="H218" s="163">
        <v>-1.6</v>
      </c>
      <c r="L218" s="159"/>
      <c r="M218" s="164"/>
      <c r="N218" s="165"/>
      <c r="O218" s="165"/>
      <c r="P218" s="165"/>
      <c r="Q218" s="165"/>
      <c r="R218" s="165"/>
      <c r="S218" s="165"/>
      <c r="T218" s="166"/>
      <c r="AT218" s="161" t="s">
        <v>160</v>
      </c>
      <c r="AU218" s="161" t="s">
        <v>80</v>
      </c>
      <c r="AV218" s="13" t="s">
        <v>80</v>
      </c>
      <c r="AW218" s="13" t="s">
        <v>27</v>
      </c>
      <c r="AX218" s="13" t="s">
        <v>71</v>
      </c>
      <c r="AY218" s="161" t="s">
        <v>152</v>
      </c>
    </row>
    <row r="219" spans="1:65" s="13" customFormat="1">
      <c r="B219" s="159"/>
      <c r="D219" s="160" t="s">
        <v>160</v>
      </c>
      <c r="E219" s="161" t="s">
        <v>1</v>
      </c>
      <c r="F219" s="162" t="s">
        <v>650</v>
      </c>
      <c r="H219" s="163">
        <v>0.246</v>
      </c>
      <c r="L219" s="159"/>
      <c r="M219" s="164"/>
      <c r="N219" s="165"/>
      <c r="O219" s="165"/>
      <c r="P219" s="165"/>
      <c r="Q219" s="165"/>
      <c r="R219" s="165"/>
      <c r="S219" s="165"/>
      <c r="T219" s="166"/>
      <c r="AT219" s="161" t="s">
        <v>160</v>
      </c>
      <c r="AU219" s="161" t="s">
        <v>80</v>
      </c>
      <c r="AV219" s="13" t="s">
        <v>80</v>
      </c>
      <c r="AW219" s="13" t="s">
        <v>27</v>
      </c>
      <c r="AX219" s="13" t="s">
        <v>71</v>
      </c>
      <c r="AY219" s="161" t="s">
        <v>152</v>
      </c>
    </row>
    <row r="220" spans="1:65" s="13" customFormat="1">
      <c r="B220" s="159"/>
      <c r="D220" s="160" t="s">
        <v>160</v>
      </c>
      <c r="E220" s="161" t="s">
        <v>1</v>
      </c>
      <c r="F220" s="162" t="s">
        <v>651</v>
      </c>
      <c r="H220" s="163">
        <v>1.069</v>
      </c>
      <c r="L220" s="159"/>
      <c r="M220" s="164"/>
      <c r="N220" s="165"/>
      <c r="O220" s="165"/>
      <c r="P220" s="165"/>
      <c r="Q220" s="165"/>
      <c r="R220" s="165"/>
      <c r="S220" s="165"/>
      <c r="T220" s="166"/>
      <c r="AT220" s="161" t="s">
        <v>160</v>
      </c>
      <c r="AU220" s="161" t="s">
        <v>80</v>
      </c>
      <c r="AV220" s="13" t="s">
        <v>80</v>
      </c>
      <c r="AW220" s="13" t="s">
        <v>27</v>
      </c>
      <c r="AX220" s="13" t="s">
        <v>71</v>
      </c>
      <c r="AY220" s="161" t="s">
        <v>152</v>
      </c>
    </row>
    <row r="221" spans="1:65" s="13" customFormat="1">
      <c r="B221" s="159"/>
      <c r="D221" s="160" t="s">
        <v>160</v>
      </c>
      <c r="E221" s="161" t="s">
        <v>1</v>
      </c>
      <c r="F221" s="162" t="s">
        <v>652</v>
      </c>
      <c r="H221" s="163">
        <v>1.3</v>
      </c>
      <c r="L221" s="159"/>
      <c r="M221" s="164"/>
      <c r="N221" s="165"/>
      <c r="O221" s="165"/>
      <c r="P221" s="165"/>
      <c r="Q221" s="165"/>
      <c r="R221" s="165"/>
      <c r="S221" s="165"/>
      <c r="T221" s="166"/>
      <c r="AT221" s="161" t="s">
        <v>160</v>
      </c>
      <c r="AU221" s="161" t="s">
        <v>80</v>
      </c>
      <c r="AV221" s="13" t="s">
        <v>80</v>
      </c>
      <c r="AW221" s="13" t="s">
        <v>27</v>
      </c>
      <c r="AX221" s="13" t="s">
        <v>71</v>
      </c>
      <c r="AY221" s="161" t="s">
        <v>152</v>
      </c>
    </row>
    <row r="222" spans="1:65" s="14" customFormat="1">
      <c r="B222" s="167"/>
      <c r="D222" s="160" t="s">
        <v>160</v>
      </c>
      <c r="E222" s="168" t="s">
        <v>1</v>
      </c>
      <c r="F222" s="169" t="s">
        <v>162</v>
      </c>
      <c r="H222" s="170">
        <v>9.2430000000000003</v>
      </c>
      <c r="L222" s="167"/>
      <c r="M222" s="171"/>
      <c r="N222" s="172"/>
      <c r="O222" s="172"/>
      <c r="P222" s="172"/>
      <c r="Q222" s="172"/>
      <c r="R222" s="172"/>
      <c r="S222" s="172"/>
      <c r="T222" s="173"/>
      <c r="AT222" s="168" t="s">
        <v>160</v>
      </c>
      <c r="AU222" s="168" t="s">
        <v>80</v>
      </c>
      <c r="AV222" s="14" t="s">
        <v>158</v>
      </c>
      <c r="AW222" s="14" t="s">
        <v>27</v>
      </c>
      <c r="AX222" s="14" t="s">
        <v>78</v>
      </c>
      <c r="AY222" s="168" t="s">
        <v>152</v>
      </c>
    </row>
    <row r="223" spans="1:65" s="2" customFormat="1" ht="21.75" customHeight="1">
      <c r="A223" s="30"/>
      <c r="B223" s="146"/>
      <c r="C223" s="147" t="s">
        <v>262</v>
      </c>
      <c r="D223" s="147" t="s">
        <v>154</v>
      </c>
      <c r="E223" s="148" t="s">
        <v>653</v>
      </c>
      <c r="F223" s="149" t="s">
        <v>654</v>
      </c>
      <c r="G223" s="150" t="s">
        <v>157</v>
      </c>
      <c r="H223" s="151">
        <v>10</v>
      </c>
      <c r="I223" s="152">
        <v>1127.28</v>
      </c>
      <c r="J223" s="152">
        <f>ROUND(I223*H223,2)</f>
        <v>11272.8</v>
      </c>
      <c r="K223" s="149" t="s">
        <v>173</v>
      </c>
      <c r="L223" s="31"/>
      <c r="M223" s="153" t="s">
        <v>1</v>
      </c>
      <c r="N223" s="154" t="s">
        <v>36</v>
      </c>
      <c r="O223" s="155">
        <v>1.1599999999999999</v>
      </c>
      <c r="P223" s="155">
        <f>O223*H223</f>
        <v>11.6</v>
      </c>
      <c r="Q223" s="155">
        <v>0.34116000000000002</v>
      </c>
      <c r="R223" s="155">
        <f>Q223*H223</f>
        <v>3.4116</v>
      </c>
      <c r="S223" s="155">
        <v>0</v>
      </c>
      <c r="T223" s="156">
        <f>S223*H223</f>
        <v>0</v>
      </c>
      <c r="U223" s="30"/>
      <c r="V223" s="30"/>
      <c r="W223" s="30"/>
      <c r="X223" s="30"/>
      <c r="Y223" s="30"/>
      <c r="Z223" s="30"/>
      <c r="AA223" s="30"/>
      <c r="AB223" s="30"/>
      <c r="AC223" s="30"/>
      <c r="AD223" s="30"/>
      <c r="AE223" s="30"/>
      <c r="AR223" s="157" t="s">
        <v>158</v>
      </c>
      <c r="AT223" s="157" t="s">
        <v>154</v>
      </c>
      <c r="AU223" s="157" t="s">
        <v>80</v>
      </c>
      <c r="AY223" s="18" t="s">
        <v>152</v>
      </c>
      <c r="BE223" s="158">
        <f>IF(N223="základní",J223,0)</f>
        <v>11272.8</v>
      </c>
      <c r="BF223" s="158">
        <f>IF(N223="snížená",J223,0)</f>
        <v>0</v>
      </c>
      <c r="BG223" s="158">
        <f>IF(N223="zákl. přenesená",J223,0)</f>
        <v>0</v>
      </c>
      <c r="BH223" s="158">
        <f>IF(N223="sníž. přenesená",J223,0)</f>
        <v>0</v>
      </c>
      <c r="BI223" s="158">
        <f>IF(N223="nulová",J223,0)</f>
        <v>0</v>
      </c>
      <c r="BJ223" s="18" t="s">
        <v>78</v>
      </c>
      <c r="BK223" s="158">
        <f>ROUND(I223*H223,2)</f>
        <v>11272.8</v>
      </c>
      <c r="BL223" s="18" t="s">
        <v>158</v>
      </c>
      <c r="BM223" s="157" t="s">
        <v>655</v>
      </c>
    </row>
    <row r="224" spans="1:65" s="15" customFormat="1">
      <c r="B224" s="174"/>
      <c r="D224" s="160" t="s">
        <v>160</v>
      </c>
      <c r="E224" s="175" t="s">
        <v>1</v>
      </c>
      <c r="F224" s="176" t="s">
        <v>656</v>
      </c>
      <c r="H224" s="175" t="s">
        <v>1</v>
      </c>
      <c r="L224" s="174"/>
      <c r="M224" s="177"/>
      <c r="N224" s="178"/>
      <c r="O224" s="178"/>
      <c r="P224" s="178"/>
      <c r="Q224" s="178"/>
      <c r="R224" s="178"/>
      <c r="S224" s="178"/>
      <c r="T224" s="179"/>
      <c r="AT224" s="175" t="s">
        <v>160</v>
      </c>
      <c r="AU224" s="175" t="s">
        <v>80</v>
      </c>
      <c r="AV224" s="15" t="s">
        <v>78</v>
      </c>
      <c r="AW224" s="15" t="s">
        <v>27</v>
      </c>
      <c r="AX224" s="15" t="s">
        <v>71</v>
      </c>
      <c r="AY224" s="175" t="s">
        <v>152</v>
      </c>
    </row>
    <row r="225" spans="1:65" s="13" customFormat="1">
      <c r="B225" s="159"/>
      <c r="D225" s="160" t="s">
        <v>160</v>
      </c>
      <c r="E225" s="161" t="s">
        <v>1</v>
      </c>
      <c r="F225" s="162" t="s">
        <v>657</v>
      </c>
      <c r="H225" s="163">
        <v>13.635999999999999</v>
      </c>
      <c r="L225" s="159"/>
      <c r="M225" s="164"/>
      <c r="N225" s="165"/>
      <c r="O225" s="165"/>
      <c r="P225" s="165"/>
      <c r="Q225" s="165"/>
      <c r="R225" s="165"/>
      <c r="S225" s="165"/>
      <c r="T225" s="166"/>
      <c r="AT225" s="161" t="s">
        <v>160</v>
      </c>
      <c r="AU225" s="161" t="s">
        <v>80</v>
      </c>
      <c r="AV225" s="13" t="s">
        <v>80</v>
      </c>
      <c r="AW225" s="13" t="s">
        <v>27</v>
      </c>
      <c r="AX225" s="13" t="s">
        <v>71</v>
      </c>
      <c r="AY225" s="161" t="s">
        <v>152</v>
      </c>
    </row>
    <row r="226" spans="1:65" s="13" customFormat="1">
      <c r="B226" s="159"/>
      <c r="D226" s="160" t="s">
        <v>160</v>
      </c>
      <c r="E226" s="161" t="s">
        <v>1</v>
      </c>
      <c r="F226" s="162" t="s">
        <v>658</v>
      </c>
      <c r="H226" s="163">
        <v>-3.6360000000000001</v>
      </c>
      <c r="L226" s="159"/>
      <c r="M226" s="164"/>
      <c r="N226" s="165"/>
      <c r="O226" s="165"/>
      <c r="P226" s="165"/>
      <c r="Q226" s="165"/>
      <c r="R226" s="165"/>
      <c r="S226" s="165"/>
      <c r="T226" s="166"/>
      <c r="AT226" s="161" t="s">
        <v>160</v>
      </c>
      <c r="AU226" s="161" t="s">
        <v>80</v>
      </c>
      <c r="AV226" s="13" t="s">
        <v>80</v>
      </c>
      <c r="AW226" s="13" t="s">
        <v>27</v>
      </c>
      <c r="AX226" s="13" t="s">
        <v>71</v>
      </c>
      <c r="AY226" s="161" t="s">
        <v>152</v>
      </c>
    </row>
    <row r="227" spans="1:65" s="14" customFormat="1">
      <c r="B227" s="167"/>
      <c r="D227" s="160" t="s">
        <v>160</v>
      </c>
      <c r="E227" s="168" t="s">
        <v>1</v>
      </c>
      <c r="F227" s="169" t="s">
        <v>162</v>
      </c>
      <c r="H227" s="170">
        <v>10</v>
      </c>
      <c r="L227" s="167"/>
      <c r="M227" s="171"/>
      <c r="N227" s="172"/>
      <c r="O227" s="172"/>
      <c r="P227" s="172"/>
      <c r="Q227" s="172"/>
      <c r="R227" s="172"/>
      <c r="S227" s="172"/>
      <c r="T227" s="173"/>
      <c r="AT227" s="168" t="s">
        <v>160</v>
      </c>
      <c r="AU227" s="168" t="s">
        <v>80</v>
      </c>
      <c r="AV227" s="14" t="s">
        <v>158</v>
      </c>
      <c r="AW227" s="14" t="s">
        <v>27</v>
      </c>
      <c r="AX227" s="14" t="s">
        <v>78</v>
      </c>
      <c r="AY227" s="168" t="s">
        <v>152</v>
      </c>
    </row>
    <row r="228" spans="1:65" s="2" customFormat="1" ht="21.75" customHeight="1">
      <c r="A228" s="30"/>
      <c r="B228" s="146"/>
      <c r="C228" s="147" t="s">
        <v>267</v>
      </c>
      <c r="D228" s="147" t="s">
        <v>154</v>
      </c>
      <c r="E228" s="148" t="s">
        <v>659</v>
      </c>
      <c r="F228" s="149" t="s">
        <v>660</v>
      </c>
      <c r="G228" s="150" t="s">
        <v>661</v>
      </c>
      <c r="H228" s="151">
        <v>1</v>
      </c>
      <c r="I228" s="152">
        <v>8439.2000000000007</v>
      </c>
      <c r="J228" s="152">
        <f>ROUND(I228*H228,2)</f>
        <v>8439.2000000000007</v>
      </c>
      <c r="K228" s="149" t="s">
        <v>173</v>
      </c>
      <c r="L228" s="31"/>
      <c r="M228" s="153" t="s">
        <v>1</v>
      </c>
      <c r="N228" s="154" t="s">
        <v>36</v>
      </c>
      <c r="O228" s="155">
        <v>5.67</v>
      </c>
      <c r="P228" s="155">
        <f>O228*H228</f>
        <v>5.67</v>
      </c>
      <c r="Q228" s="155">
        <v>0.39560000000000001</v>
      </c>
      <c r="R228" s="155">
        <f>Q228*H228</f>
        <v>0.39560000000000001</v>
      </c>
      <c r="S228" s="155">
        <v>0</v>
      </c>
      <c r="T228" s="156">
        <f>S228*H228</f>
        <v>0</v>
      </c>
      <c r="U228" s="30"/>
      <c r="V228" s="30"/>
      <c r="W228" s="30"/>
      <c r="X228" s="30"/>
      <c r="Y228" s="30"/>
      <c r="Z228" s="30"/>
      <c r="AA228" s="30"/>
      <c r="AB228" s="30"/>
      <c r="AC228" s="30"/>
      <c r="AD228" s="30"/>
      <c r="AE228" s="30"/>
      <c r="AR228" s="157" t="s">
        <v>158</v>
      </c>
      <c r="AT228" s="157" t="s">
        <v>154</v>
      </c>
      <c r="AU228" s="157" t="s">
        <v>80</v>
      </c>
      <c r="AY228" s="18" t="s">
        <v>152</v>
      </c>
      <c r="BE228" s="158">
        <f>IF(N228="základní",J228,0)</f>
        <v>8439.2000000000007</v>
      </c>
      <c r="BF228" s="158">
        <f>IF(N228="snížená",J228,0)</f>
        <v>0</v>
      </c>
      <c r="BG228" s="158">
        <f>IF(N228="zákl. přenesená",J228,0)</f>
        <v>0</v>
      </c>
      <c r="BH228" s="158">
        <f>IF(N228="sníž. přenesená",J228,0)</f>
        <v>0</v>
      </c>
      <c r="BI228" s="158">
        <f>IF(N228="nulová",J228,0)</f>
        <v>0</v>
      </c>
      <c r="BJ228" s="18" t="s">
        <v>78</v>
      </c>
      <c r="BK228" s="158">
        <f>ROUND(I228*H228,2)</f>
        <v>8439.2000000000007</v>
      </c>
      <c r="BL228" s="18" t="s">
        <v>158</v>
      </c>
      <c r="BM228" s="157" t="s">
        <v>662</v>
      </c>
    </row>
    <row r="229" spans="1:65" s="2" customFormat="1" ht="33" customHeight="1">
      <c r="A229" s="30"/>
      <c r="B229" s="146"/>
      <c r="C229" s="147" t="s">
        <v>275</v>
      </c>
      <c r="D229" s="147" t="s">
        <v>154</v>
      </c>
      <c r="E229" s="148" t="s">
        <v>663</v>
      </c>
      <c r="F229" s="149" t="s">
        <v>664</v>
      </c>
      <c r="G229" s="150" t="s">
        <v>306</v>
      </c>
      <c r="H229" s="151">
        <v>7.54</v>
      </c>
      <c r="I229" s="152">
        <v>2112.88</v>
      </c>
      <c r="J229" s="152">
        <f>ROUND(I229*H229,2)</f>
        <v>15931.12</v>
      </c>
      <c r="K229" s="149" t="s">
        <v>173</v>
      </c>
      <c r="L229" s="31"/>
      <c r="M229" s="153" t="s">
        <v>1</v>
      </c>
      <c r="N229" s="154" t="s">
        <v>36</v>
      </c>
      <c r="O229" s="155">
        <v>1.873</v>
      </c>
      <c r="P229" s="155">
        <f>O229*H229</f>
        <v>14.12242</v>
      </c>
      <c r="Q229" s="155">
        <v>0.13827999999999999</v>
      </c>
      <c r="R229" s="155">
        <f>Q229*H229</f>
        <v>1.0426312</v>
      </c>
      <c r="S229" s="155">
        <v>0</v>
      </c>
      <c r="T229" s="156">
        <f>S229*H229</f>
        <v>0</v>
      </c>
      <c r="U229" s="30"/>
      <c r="V229" s="30"/>
      <c r="W229" s="30"/>
      <c r="X229" s="30"/>
      <c r="Y229" s="30"/>
      <c r="Z229" s="30"/>
      <c r="AA229" s="30"/>
      <c r="AB229" s="30"/>
      <c r="AC229" s="30"/>
      <c r="AD229" s="30"/>
      <c r="AE229" s="30"/>
      <c r="AR229" s="157" t="s">
        <v>158</v>
      </c>
      <c r="AT229" s="157" t="s">
        <v>154</v>
      </c>
      <c r="AU229" s="157" t="s">
        <v>80</v>
      </c>
      <c r="AY229" s="18" t="s">
        <v>152</v>
      </c>
      <c r="BE229" s="158">
        <f>IF(N229="základní",J229,0)</f>
        <v>15931.12</v>
      </c>
      <c r="BF229" s="158">
        <f>IF(N229="snížená",J229,0)</f>
        <v>0</v>
      </c>
      <c r="BG229" s="158">
        <f>IF(N229="zákl. přenesená",J229,0)</f>
        <v>0</v>
      </c>
      <c r="BH229" s="158">
        <f>IF(N229="sníž. přenesená",J229,0)</f>
        <v>0</v>
      </c>
      <c r="BI229" s="158">
        <f>IF(N229="nulová",J229,0)</f>
        <v>0</v>
      </c>
      <c r="BJ229" s="18" t="s">
        <v>78</v>
      </c>
      <c r="BK229" s="158">
        <f>ROUND(I229*H229,2)</f>
        <v>15931.12</v>
      </c>
      <c r="BL229" s="18" t="s">
        <v>158</v>
      </c>
      <c r="BM229" s="157" t="s">
        <v>665</v>
      </c>
    </row>
    <row r="230" spans="1:65" s="13" customFormat="1">
      <c r="B230" s="159"/>
      <c r="D230" s="160" t="s">
        <v>160</v>
      </c>
      <c r="E230" s="161" t="s">
        <v>1</v>
      </c>
      <c r="F230" s="162" t="s">
        <v>666</v>
      </c>
      <c r="H230" s="163">
        <v>7.54</v>
      </c>
      <c r="L230" s="159"/>
      <c r="M230" s="164"/>
      <c r="N230" s="165"/>
      <c r="O230" s="165"/>
      <c r="P230" s="165"/>
      <c r="Q230" s="165"/>
      <c r="R230" s="165"/>
      <c r="S230" s="165"/>
      <c r="T230" s="166"/>
      <c r="AT230" s="161" t="s">
        <v>160</v>
      </c>
      <c r="AU230" s="161" t="s">
        <v>80</v>
      </c>
      <c r="AV230" s="13" t="s">
        <v>80</v>
      </c>
      <c r="AW230" s="13" t="s">
        <v>27</v>
      </c>
      <c r="AX230" s="13" t="s">
        <v>78</v>
      </c>
      <c r="AY230" s="161" t="s">
        <v>152</v>
      </c>
    </row>
    <row r="231" spans="1:65" s="2" customFormat="1" ht="21.75" customHeight="1">
      <c r="A231" s="30"/>
      <c r="B231" s="146"/>
      <c r="C231" s="147" t="s">
        <v>281</v>
      </c>
      <c r="D231" s="147" t="s">
        <v>154</v>
      </c>
      <c r="E231" s="148" t="s">
        <v>667</v>
      </c>
      <c r="F231" s="149" t="s">
        <v>668</v>
      </c>
      <c r="G231" s="150" t="s">
        <v>300</v>
      </c>
      <c r="H231" s="151">
        <v>1</v>
      </c>
      <c r="I231" s="152">
        <v>2901.36</v>
      </c>
      <c r="J231" s="152">
        <f>ROUND(I231*H231,2)</f>
        <v>2901.36</v>
      </c>
      <c r="K231" s="149" t="s">
        <v>173</v>
      </c>
      <c r="L231" s="31"/>
      <c r="M231" s="153" t="s">
        <v>1</v>
      </c>
      <c r="N231" s="154" t="s">
        <v>36</v>
      </c>
      <c r="O231" s="155">
        <v>1</v>
      </c>
      <c r="P231" s="155">
        <f>O231*H231</f>
        <v>1</v>
      </c>
      <c r="Q231" s="155">
        <v>6.0000000000000001E-3</v>
      </c>
      <c r="R231" s="155">
        <f>Q231*H231</f>
        <v>6.0000000000000001E-3</v>
      </c>
      <c r="S231" s="155">
        <v>0</v>
      </c>
      <c r="T231" s="156">
        <f>S231*H231</f>
        <v>0</v>
      </c>
      <c r="U231" s="30"/>
      <c r="V231" s="30"/>
      <c r="W231" s="30"/>
      <c r="X231" s="30"/>
      <c r="Y231" s="30"/>
      <c r="Z231" s="30"/>
      <c r="AA231" s="30"/>
      <c r="AB231" s="30"/>
      <c r="AC231" s="30"/>
      <c r="AD231" s="30"/>
      <c r="AE231" s="30"/>
      <c r="AR231" s="157" t="s">
        <v>158</v>
      </c>
      <c r="AT231" s="157" t="s">
        <v>154</v>
      </c>
      <c r="AU231" s="157" t="s">
        <v>80</v>
      </c>
      <c r="AY231" s="18" t="s">
        <v>152</v>
      </c>
      <c r="BE231" s="158">
        <f>IF(N231="základní",J231,0)</f>
        <v>2901.36</v>
      </c>
      <c r="BF231" s="158">
        <f>IF(N231="snížená",J231,0)</f>
        <v>0</v>
      </c>
      <c r="BG231" s="158">
        <f>IF(N231="zákl. přenesená",J231,0)</f>
        <v>0</v>
      </c>
      <c r="BH231" s="158">
        <f>IF(N231="sníž. přenesená",J231,0)</f>
        <v>0</v>
      </c>
      <c r="BI231" s="158">
        <f>IF(N231="nulová",J231,0)</f>
        <v>0</v>
      </c>
      <c r="BJ231" s="18" t="s">
        <v>78</v>
      </c>
      <c r="BK231" s="158">
        <f>ROUND(I231*H231,2)</f>
        <v>2901.36</v>
      </c>
      <c r="BL231" s="18" t="s">
        <v>158</v>
      </c>
      <c r="BM231" s="157" t="s">
        <v>669</v>
      </c>
    </row>
    <row r="232" spans="1:65" s="2" customFormat="1" ht="16.5" customHeight="1">
      <c r="A232" s="30"/>
      <c r="B232" s="146"/>
      <c r="C232" s="147" t="s">
        <v>7</v>
      </c>
      <c r="D232" s="147" t="s">
        <v>154</v>
      </c>
      <c r="E232" s="148" t="s">
        <v>670</v>
      </c>
      <c r="F232" s="149" t="s">
        <v>671</v>
      </c>
      <c r="G232" s="150" t="s">
        <v>300</v>
      </c>
      <c r="H232" s="151">
        <v>2</v>
      </c>
      <c r="I232" s="152">
        <v>162</v>
      </c>
      <c r="J232" s="152">
        <f>ROUND(I232*H232,2)</f>
        <v>324</v>
      </c>
      <c r="K232" s="149" t="s">
        <v>173</v>
      </c>
      <c r="L232" s="31"/>
      <c r="M232" s="153" t="s">
        <v>1</v>
      </c>
      <c r="N232" s="154" t="s">
        <v>36</v>
      </c>
      <c r="O232" s="155">
        <v>0.23799999999999999</v>
      </c>
      <c r="P232" s="155">
        <f>O232*H232</f>
        <v>0.47599999999999998</v>
      </c>
      <c r="Q232" s="155">
        <v>2.1260000000000001E-2</v>
      </c>
      <c r="R232" s="155">
        <f>Q232*H232</f>
        <v>4.2520000000000002E-2</v>
      </c>
      <c r="S232" s="155">
        <v>0</v>
      </c>
      <c r="T232" s="156">
        <f>S232*H232</f>
        <v>0</v>
      </c>
      <c r="U232" s="30"/>
      <c r="V232" s="30"/>
      <c r="W232" s="30"/>
      <c r="X232" s="30"/>
      <c r="Y232" s="30"/>
      <c r="Z232" s="30"/>
      <c r="AA232" s="30"/>
      <c r="AB232" s="30"/>
      <c r="AC232" s="30"/>
      <c r="AD232" s="30"/>
      <c r="AE232" s="30"/>
      <c r="AR232" s="157" t="s">
        <v>158</v>
      </c>
      <c r="AT232" s="157" t="s">
        <v>154</v>
      </c>
      <c r="AU232" s="157" t="s">
        <v>80</v>
      </c>
      <c r="AY232" s="18" t="s">
        <v>152</v>
      </c>
      <c r="BE232" s="158">
        <f>IF(N232="základní",J232,0)</f>
        <v>324</v>
      </c>
      <c r="BF232" s="158">
        <f>IF(N232="snížená",J232,0)</f>
        <v>0</v>
      </c>
      <c r="BG232" s="158">
        <f>IF(N232="zákl. přenesená",J232,0)</f>
        <v>0</v>
      </c>
      <c r="BH232" s="158">
        <f>IF(N232="sníž. přenesená",J232,0)</f>
        <v>0</v>
      </c>
      <c r="BI232" s="158">
        <f>IF(N232="nulová",J232,0)</f>
        <v>0</v>
      </c>
      <c r="BJ232" s="18" t="s">
        <v>78</v>
      </c>
      <c r="BK232" s="158">
        <f>ROUND(I232*H232,2)</f>
        <v>324</v>
      </c>
      <c r="BL232" s="18" t="s">
        <v>158</v>
      </c>
      <c r="BM232" s="157" t="s">
        <v>672</v>
      </c>
    </row>
    <row r="233" spans="1:65" s="13" customFormat="1">
      <c r="B233" s="159"/>
      <c r="D233" s="160" t="s">
        <v>160</v>
      </c>
      <c r="E233" s="161" t="s">
        <v>1</v>
      </c>
      <c r="F233" s="162" t="s">
        <v>673</v>
      </c>
      <c r="H233" s="163">
        <v>2</v>
      </c>
      <c r="L233" s="159"/>
      <c r="M233" s="164"/>
      <c r="N233" s="165"/>
      <c r="O233" s="165"/>
      <c r="P233" s="165"/>
      <c r="Q233" s="165"/>
      <c r="R233" s="165"/>
      <c r="S233" s="165"/>
      <c r="T233" s="166"/>
      <c r="AT233" s="161" t="s">
        <v>160</v>
      </c>
      <c r="AU233" s="161" t="s">
        <v>80</v>
      </c>
      <c r="AV233" s="13" t="s">
        <v>80</v>
      </c>
      <c r="AW233" s="13" t="s">
        <v>27</v>
      </c>
      <c r="AX233" s="13" t="s">
        <v>78</v>
      </c>
      <c r="AY233" s="161" t="s">
        <v>152</v>
      </c>
    </row>
    <row r="234" spans="1:65" s="2" customFormat="1" ht="16.5" customHeight="1">
      <c r="A234" s="30"/>
      <c r="B234" s="146"/>
      <c r="C234" s="147" t="s">
        <v>297</v>
      </c>
      <c r="D234" s="147" t="s">
        <v>154</v>
      </c>
      <c r="E234" s="148" t="s">
        <v>674</v>
      </c>
      <c r="F234" s="149" t="s">
        <v>675</v>
      </c>
      <c r="G234" s="150" t="s">
        <v>300</v>
      </c>
      <c r="H234" s="151">
        <v>5</v>
      </c>
      <c r="I234" s="152">
        <v>211.904</v>
      </c>
      <c r="J234" s="152">
        <f>ROUND(I234*H234,2)</f>
        <v>1059.52</v>
      </c>
      <c r="K234" s="149" t="s">
        <v>173</v>
      </c>
      <c r="L234" s="31"/>
      <c r="M234" s="153" t="s">
        <v>1</v>
      </c>
      <c r="N234" s="154" t="s">
        <v>36</v>
      </c>
      <c r="O234" s="155">
        <v>0.318</v>
      </c>
      <c r="P234" s="155">
        <f>O234*H234</f>
        <v>1.59</v>
      </c>
      <c r="Q234" s="155">
        <v>2.6929999999999999E-2</v>
      </c>
      <c r="R234" s="155">
        <f>Q234*H234</f>
        <v>0.13464999999999999</v>
      </c>
      <c r="S234" s="155">
        <v>0</v>
      </c>
      <c r="T234" s="156">
        <f>S234*H234</f>
        <v>0</v>
      </c>
      <c r="U234" s="30"/>
      <c r="V234" s="30"/>
      <c r="W234" s="30"/>
      <c r="X234" s="30"/>
      <c r="Y234" s="30"/>
      <c r="Z234" s="30"/>
      <c r="AA234" s="30"/>
      <c r="AB234" s="30"/>
      <c r="AC234" s="30"/>
      <c r="AD234" s="30"/>
      <c r="AE234" s="30"/>
      <c r="AR234" s="157" t="s">
        <v>158</v>
      </c>
      <c r="AT234" s="157" t="s">
        <v>154</v>
      </c>
      <c r="AU234" s="157" t="s">
        <v>80</v>
      </c>
      <c r="AY234" s="18" t="s">
        <v>152</v>
      </c>
      <c r="BE234" s="158">
        <f>IF(N234="základní",J234,0)</f>
        <v>1059.52</v>
      </c>
      <c r="BF234" s="158">
        <f>IF(N234="snížená",J234,0)</f>
        <v>0</v>
      </c>
      <c r="BG234" s="158">
        <f>IF(N234="zákl. přenesená",J234,0)</f>
        <v>0</v>
      </c>
      <c r="BH234" s="158">
        <f>IF(N234="sníž. přenesená",J234,0)</f>
        <v>0</v>
      </c>
      <c r="BI234" s="158">
        <f>IF(N234="nulová",J234,0)</f>
        <v>0</v>
      </c>
      <c r="BJ234" s="18" t="s">
        <v>78</v>
      </c>
      <c r="BK234" s="158">
        <f>ROUND(I234*H234,2)</f>
        <v>1059.52</v>
      </c>
      <c r="BL234" s="18" t="s">
        <v>158</v>
      </c>
      <c r="BM234" s="157" t="s">
        <v>676</v>
      </c>
    </row>
    <row r="235" spans="1:65" s="13" customFormat="1">
      <c r="B235" s="159"/>
      <c r="D235" s="160" t="s">
        <v>160</v>
      </c>
      <c r="E235" s="161" t="s">
        <v>1</v>
      </c>
      <c r="F235" s="162" t="s">
        <v>677</v>
      </c>
      <c r="H235" s="163">
        <v>5</v>
      </c>
      <c r="L235" s="159"/>
      <c r="M235" s="164"/>
      <c r="N235" s="165"/>
      <c r="O235" s="165"/>
      <c r="P235" s="165"/>
      <c r="Q235" s="165"/>
      <c r="R235" s="165"/>
      <c r="S235" s="165"/>
      <c r="T235" s="166"/>
      <c r="AT235" s="161" t="s">
        <v>160</v>
      </c>
      <c r="AU235" s="161" t="s">
        <v>80</v>
      </c>
      <c r="AV235" s="13" t="s">
        <v>80</v>
      </c>
      <c r="AW235" s="13" t="s">
        <v>27</v>
      </c>
      <c r="AX235" s="13" t="s">
        <v>78</v>
      </c>
      <c r="AY235" s="161" t="s">
        <v>152</v>
      </c>
    </row>
    <row r="236" spans="1:65" s="2" customFormat="1" ht="16.5" customHeight="1">
      <c r="A236" s="30"/>
      <c r="B236" s="146"/>
      <c r="C236" s="147" t="s">
        <v>303</v>
      </c>
      <c r="D236" s="147" t="s">
        <v>154</v>
      </c>
      <c r="E236" s="148" t="s">
        <v>678</v>
      </c>
      <c r="F236" s="149" t="s">
        <v>679</v>
      </c>
      <c r="G236" s="150" t="s">
        <v>300</v>
      </c>
      <c r="H236" s="151">
        <v>12</v>
      </c>
      <c r="I236" s="152">
        <v>671.44</v>
      </c>
      <c r="J236" s="152">
        <f>ROUND(I236*H236,2)</f>
        <v>8057.28</v>
      </c>
      <c r="K236" s="149" t="s">
        <v>173</v>
      </c>
      <c r="L236" s="31"/>
      <c r="M236" s="153" t="s">
        <v>1</v>
      </c>
      <c r="N236" s="154" t="s">
        <v>36</v>
      </c>
      <c r="O236" s="155">
        <v>0.4</v>
      </c>
      <c r="P236" s="155">
        <f>O236*H236</f>
        <v>4.8000000000000007</v>
      </c>
      <c r="Q236" s="155">
        <v>9.1050000000000006E-2</v>
      </c>
      <c r="R236" s="155">
        <f>Q236*H236</f>
        <v>1.0926</v>
      </c>
      <c r="S236" s="155">
        <v>0</v>
      </c>
      <c r="T236" s="156">
        <f>S236*H236</f>
        <v>0</v>
      </c>
      <c r="U236" s="30"/>
      <c r="V236" s="30"/>
      <c r="W236" s="30"/>
      <c r="X236" s="30"/>
      <c r="Y236" s="30"/>
      <c r="Z236" s="30"/>
      <c r="AA236" s="30"/>
      <c r="AB236" s="30"/>
      <c r="AC236" s="30"/>
      <c r="AD236" s="30"/>
      <c r="AE236" s="30"/>
      <c r="AR236" s="157" t="s">
        <v>158</v>
      </c>
      <c r="AT236" s="157" t="s">
        <v>154</v>
      </c>
      <c r="AU236" s="157" t="s">
        <v>80</v>
      </c>
      <c r="AY236" s="18" t="s">
        <v>152</v>
      </c>
      <c r="BE236" s="158">
        <f>IF(N236="základní",J236,0)</f>
        <v>8057.28</v>
      </c>
      <c r="BF236" s="158">
        <f>IF(N236="snížená",J236,0)</f>
        <v>0</v>
      </c>
      <c r="BG236" s="158">
        <f>IF(N236="zákl. přenesená",J236,0)</f>
        <v>0</v>
      </c>
      <c r="BH236" s="158">
        <f>IF(N236="sníž. přenesená",J236,0)</f>
        <v>0</v>
      </c>
      <c r="BI236" s="158">
        <f>IF(N236="nulová",J236,0)</f>
        <v>0</v>
      </c>
      <c r="BJ236" s="18" t="s">
        <v>78</v>
      </c>
      <c r="BK236" s="158">
        <f>ROUND(I236*H236,2)</f>
        <v>8057.28</v>
      </c>
      <c r="BL236" s="18" t="s">
        <v>158</v>
      </c>
      <c r="BM236" s="157" t="s">
        <v>680</v>
      </c>
    </row>
    <row r="237" spans="1:65" s="13" customFormat="1">
      <c r="B237" s="159"/>
      <c r="D237" s="160" t="s">
        <v>160</v>
      </c>
      <c r="E237" s="161" t="s">
        <v>1</v>
      </c>
      <c r="F237" s="162" t="s">
        <v>681</v>
      </c>
      <c r="H237" s="163">
        <v>12</v>
      </c>
      <c r="L237" s="159"/>
      <c r="M237" s="164"/>
      <c r="N237" s="165"/>
      <c r="O237" s="165"/>
      <c r="P237" s="165"/>
      <c r="Q237" s="165"/>
      <c r="R237" s="165"/>
      <c r="S237" s="165"/>
      <c r="T237" s="166"/>
      <c r="AT237" s="161" t="s">
        <v>160</v>
      </c>
      <c r="AU237" s="161" t="s">
        <v>80</v>
      </c>
      <c r="AV237" s="13" t="s">
        <v>80</v>
      </c>
      <c r="AW237" s="13" t="s">
        <v>27</v>
      </c>
      <c r="AX237" s="13" t="s">
        <v>78</v>
      </c>
      <c r="AY237" s="161" t="s">
        <v>152</v>
      </c>
    </row>
    <row r="238" spans="1:65" s="2" customFormat="1" ht="16.5" customHeight="1">
      <c r="A238" s="30"/>
      <c r="B238" s="146"/>
      <c r="C238" s="147" t="s">
        <v>310</v>
      </c>
      <c r="D238" s="147" t="s">
        <v>154</v>
      </c>
      <c r="E238" s="148" t="s">
        <v>682</v>
      </c>
      <c r="F238" s="149" t="s">
        <v>683</v>
      </c>
      <c r="G238" s="150" t="s">
        <v>165</v>
      </c>
      <c r="H238" s="151">
        <v>2.5259999999999998</v>
      </c>
      <c r="I238" s="152">
        <v>3215.52</v>
      </c>
      <c r="J238" s="152">
        <f>ROUND(I238*H238,2)</f>
        <v>8122.4</v>
      </c>
      <c r="K238" s="149" t="s">
        <v>173</v>
      </c>
      <c r="L238" s="31"/>
      <c r="M238" s="153" t="s">
        <v>1</v>
      </c>
      <c r="N238" s="154" t="s">
        <v>36</v>
      </c>
      <c r="O238" s="155">
        <v>6.77</v>
      </c>
      <c r="P238" s="155">
        <f>O238*H238</f>
        <v>17.101019999999998</v>
      </c>
      <c r="Q238" s="155">
        <v>1.94302</v>
      </c>
      <c r="R238" s="155">
        <f>Q238*H238</f>
        <v>4.9080685199999996</v>
      </c>
      <c r="S238" s="155">
        <v>0</v>
      </c>
      <c r="T238" s="156">
        <f>S238*H238</f>
        <v>0</v>
      </c>
      <c r="U238" s="30"/>
      <c r="V238" s="30"/>
      <c r="W238" s="30"/>
      <c r="X238" s="30"/>
      <c r="Y238" s="30"/>
      <c r="Z238" s="30"/>
      <c r="AA238" s="30"/>
      <c r="AB238" s="30"/>
      <c r="AC238" s="30"/>
      <c r="AD238" s="30"/>
      <c r="AE238" s="30"/>
      <c r="AR238" s="157" t="s">
        <v>158</v>
      </c>
      <c r="AT238" s="157" t="s">
        <v>154</v>
      </c>
      <c r="AU238" s="157" t="s">
        <v>80</v>
      </c>
      <c r="AY238" s="18" t="s">
        <v>152</v>
      </c>
      <c r="BE238" s="158">
        <f>IF(N238="základní",J238,0)</f>
        <v>8122.4</v>
      </c>
      <c r="BF238" s="158">
        <f>IF(N238="snížená",J238,0)</f>
        <v>0</v>
      </c>
      <c r="BG238" s="158">
        <f>IF(N238="zákl. přenesená",J238,0)</f>
        <v>0</v>
      </c>
      <c r="BH238" s="158">
        <f>IF(N238="sníž. přenesená",J238,0)</f>
        <v>0</v>
      </c>
      <c r="BI238" s="158">
        <f>IF(N238="nulová",J238,0)</f>
        <v>0</v>
      </c>
      <c r="BJ238" s="18" t="s">
        <v>78</v>
      </c>
      <c r="BK238" s="158">
        <f>ROUND(I238*H238,2)</f>
        <v>8122.4</v>
      </c>
      <c r="BL238" s="18" t="s">
        <v>158</v>
      </c>
      <c r="BM238" s="157" t="s">
        <v>684</v>
      </c>
    </row>
    <row r="239" spans="1:65" s="15" customFormat="1">
      <c r="B239" s="174"/>
      <c r="D239" s="160" t="s">
        <v>160</v>
      </c>
      <c r="E239" s="175" t="s">
        <v>1</v>
      </c>
      <c r="F239" s="176" t="s">
        <v>685</v>
      </c>
      <c r="H239" s="175" t="s">
        <v>1</v>
      </c>
      <c r="L239" s="174"/>
      <c r="M239" s="177"/>
      <c r="N239" s="178"/>
      <c r="O239" s="178"/>
      <c r="P239" s="178"/>
      <c r="Q239" s="178"/>
      <c r="R239" s="178"/>
      <c r="S239" s="178"/>
      <c r="T239" s="179"/>
      <c r="AT239" s="175" t="s">
        <v>160</v>
      </c>
      <c r="AU239" s="175" t="s">
        <v>80</v>
      </c>
      <c r="AV239" s="15" t="s">
        <v>78</v>
      </c>
      <c r="AW239" s="15" t="s">
        <v>27</v>
      </c>
      <c r="AX239" s="15" t="s">
        <v>71</v>
      </c>
      <c r="AY239" s="175" t="s">
        <v>152</v>
      </c>
    </row>
    <row r="240" spans="1:65" s="13" customFormat="1">
      <c r="B240" s="159"/>
      <c r="D240" s="160" t="s">
        <v>160</v>
      </c>
      <c r="E240" s="161" t="s">
        <v>1</v>
      </c>
      <c r="F240" s="162" t="s">
        <v>686</v>
      </c>
      <c r="H240" s="163">
        <v>0.252</v>
      </c>
      <c r="L240" s="159"/>
      <c r="M240" s="164"/>
      <c r="N240" s="165"/>
      <c r="O240" s="165"/>
      <c r="P240" s="165"/>
      <c r="Q240" s="165"/>
      <c r="R240" s="165"/>
      <c r="S240" s="165"/>
      <c r="T240" s="166"/>
      <c r="AT240" s="161" t="s">
        <v>160</v>
      </c>
      <c r="AU240" s="161" t="s">
        <v>80</v>
      </c>
      <c r="AV240" s="13" t="s">
        <v>80</v>
      </c>
      <c r="AW240" s="13" t="s">
        <v>27</v>
      </c>
      <c r="AX240" s="13" t="s">
        <v>71</v>
      </c>
      <c r="AY240" s="161" t="s">
        <v>152</v>
      </c>
    </row>
    <row r="241" spans="1:65" s="15" customFormat="1">
      <c r="B241" s="174"/>
      <c r="D241" s="160" t="s">
        <v>160</v>
      </c>
      <c r="E241" s="175" t="s">
        <v>1</v>
      </c>
      <c r="F241" s="176" t="s">
        <v>687</v>
      </c>
      <c r="H241" s="175" t="s">
        <v>1</v>
      </c>
      <c r="L241" s="174"/>
      <c r="M241" s="177"/>
      <c r="N241" s="178"/>
      <c r="O241" s="178"/>
      <c r="P241" s="178"/>
      <c r="Q241" s="178"/>
      <c r="R241" s="178"/>
      <c r="S241" s="178"/>
      <c r="T241" s="179"/>
      <c r="AT241" s="175" t="s">
        <v>160</v>
      </c>
      <c r="AU241" s="175" t="s">
        <v>80</v>
      </c>
      <c r="AV241" s="15" t="s">
        <v>78</v>
      </c>
      <c r="AW241" s="15" t="s">
        <v>27</v>
      </c>
      <c r="AX241" s="15" t="s">
        <v>71</v>
      </c>
      <c r="AY241" s="175" t="s">
        <v>152</v>
      </c>
    </row>
    <row r="242" spans="1:65" s="13" customFormat="1">
      <c r="B242" s="159"/>
      <c r="D242" s="160" t="s">
        <v>160</v>
      </c>
      <c r="E242" s="161" t="s">
        <v>1</v>
      </c>
      <c r="F242" s="162" t="s">
        <v>688</v>
      </c>
      <c r="H242" s="163">
        <v>0.41399999999999998</v>
      </c>
      <c r="L242" s="159"/>
      <c r="M242" s="164"/>
      <c r="N242" s="165"/>
      <c r="O242" s="165"/>
      <c r="P242" s="165"/>
      <c r="Q242" s="165"/>
      <c r="R242" s="165"/>
      <c r="S242" s="165"/>
      <c r="T242" s="166"/>
      <c r="AT242" s="161" t="s">
        <v>160</v>
      </c>
      <c r="AU242" s="161" t="s">
        <v>80</v>
      </c>
      <c r="AV242" s="13" t="s">
        <v>80</v>
      </c>
      <c r="AW242" s="13" t="s">
        <v>27</v>
      </c>
      <c r="AX242" s="13" t="s">
        <v>71</v>
      </c>
      <c r="AY242" s="161" t="s">
        <v>152</v>
      </c>
    </row>
    <row r="243" spans="1:65" s="15" customFormat="1">
      <c r="B243" s="174"/>
      <c r="D243" s="160" t="s">
        <v>160</v>
      </c>
      <c r="E243" s="175" t="s">
        <v>1</v>
      </c>
      <c r="F243" s="176" t="s">
        <v>689</v>
      </c>
      <c r="H243" s="175" t="s">
        <v>1</v>
      </c>
      <c r="L243" s="174"/>
      <c r="M243" s="177"/>
      <c r="N243" s="178"/>
      <c r="O243" s="178"/>
      <c r="P243" s="178"/>
      <c r="Q243" s="178"/>
      <c r="R243" s="178"/>
      <c r="S243" s="178"/>
      <c r="T243" s="179"/>
      <c r="AT243" s="175" t="s">
        <v>160</v>
      </c>
      <c r="AU243" s="175" t="s">
        <v>80</v>
      </c>
      <c r="AV243" s="15" t="s">
        <v>78</v>
      </c>
      <c r="AW243" s="15" t="s">
        <v>27</v>
      </c>
      <c r="AX243" s="15" t="s">
        <v>71</v>
      </c>
      <c r="AY243" s="175" t="s">
        <v>152</v>
      </c>
    </row>
    <row r="244" spans="1:65" s="13" customFormat="1">
      <c r="B244" s="159"/>
      <c r="D244" s="160" t="s">
        <v>160</v>
      </c>
      <c r="E244" s="161" t="s">
        <v>1</v>
      </c>
      <c r="F244" s="162" t="s">
        <v>690</v>
      </c>
      <c r="H244" s="163">
        <v>0.61199999999999999</v>
      </c>
      <c r="L244" s="159"/>
      <c r="M244" s="164"/>
      <c r="N244" s="165"/>
      <c r="O244" s="165"/>
      <c r="P244" s="165"/>
      <c r="Q244" s="165"/>
      <c r="R244" s="165"/>
      <c r="S244" s="165"/>
      <c r="T244" s="166"/>
      <c r="AT244" s="161" t="s">
        <v>160</v>
      </c>
      <c r="AU244" s="161" t="s">
        <v>80</v>
      </c>
      <c r="AV244" s="13" t="s">
        <v>80</v>
      </c>
      <c r="AW244" s="13" t="s">
        <v>27</v>
      </c>
      <c r="AX244" s="13" t="s">
        <v>71</v>
      </c>
      <c r="AY244" s="161" t="s">
        <v>152</v>
      </c>
    </row>
    <row r="245" spans="1:65" s="16" customFormat="1">
      <c r="B245" s="186"/>
      <c r="D245" s="160" t="s">
        <v>160</v>
      </c>
      <c r="E245" s="187" t="s">
        <v>1</v>
      </c>
      <c r="F245" s="188" t="s">
        <v>691</v>
      </c>
      <c r="H245" s="189">
        <v>1.278</v>
      </c>
      <c r="L245" s="186"/>
      <c r="M245" s="190"/>
      <c r="N245" s="191"/>
      <c r="O245" s="191"/>
      <c r="P245" s="191"/>
      <c r="Q245" s="191"/>
      <c r="R245" s="191"/>
      <c r="S245" s="191"/>
      <c r="T245" s="192"/>
      <c r="AT245" s="187" t="s">
        <v>160</v>
      </c>
      <c r="AU245" s="187" t="s">
        <v>80</v>
      </c>
      <c r="AV245" s="16" t="s">
        <v>170</v>
      </c>
      <c r="AW245" s="16" t="s">
        <v>27</v>
      </c>
      <c r="AX245" s="16" t="s">
        <v>71</v>
      </c>
      <c r="AY245" s="187" t="s">
        <v>152</v>
      </c>
    </row>
    <row r="246" spans="1:65" s="15" customFormat="1">
      <c r="B246" s="174"/>
      <c r="D246" s="160" t="s">
        <v>160</v>
      </c>
      <c r="E246" s="175" t="s">
        <v>1</v>
      </c>
      <c r="F246" s="176" t="s">
        <v>692</v>
      </c>
      <c r="H246" s="175" t="s">
        <v>1</v>
      </c>
      <c r="L246" s="174"/>
      <c r="M246" s="177"/>
      <c r="N246" s="178"/>
      <c r="O246" s="178"/>
      <c r="P246" s="178"/>
      <c r="Q246" s="178"/>
      <c r="R246" s="178"/>
      <c r="S246" s="178"/>
      <c r="T246" s="179"/>
      <c r="AT246" s="175" t="s">
        <v>160</v>
      </c>
      <c r="AU246" s="175" t="s">
        <v>80</v>
      </c>
      <c r="AV246" s="15" t="s">
        <v>78</v>
      </c>
      <c r="AW246" s="15" t="s">
        <v>27</v>
      </c>
      <c r="AX246" s="15" t="s">
        <v>71</v>
      </c>
      <c r="AY246" s="175" t="s">
        <v>152</v>
      </c>
    </row>
    <row r="247" spans="1:65" s="13" customFormat="1">
      <c r="B247" s="159"/>
      <c r="D247" s="160" t="s">
        <v>160</v>
      </c>
      <c r="E247" s="161" t="s">
        <v>1</v>
      </c>
      <c r="F247" s="162" t="s">
        <v>693</v>
      </c>
      <c r="H247" s="163">
        <v>0.16800000000000001</v>
      </c>
      <c r="L247" s="159"/>
      <c r="M247" s="164"/>
      <c r="N247" s="165"/>
      <c r="O247" s="165"/>
      <c r="P247" s="165"/>
      <c r="Q247" s="165"/>
      <c r="R247" s="165"/>
      <c r="S247" s="165"/>
      <c r="T247" s="166"/>
      <c r="AT247" s="161" t="s">
        <v>160</v>
      </c>
      <c r="AU247" s="161" t="s">
        <v>80</v>
      </c>
      <c r="AV247" s="13" t="s">
        <v>80</v>
      </c>
      <c r="AW247" s="13" t="s">
        <v>27</v>
      </c>
      <c r="AX247" s="13" t="s">
        <v>71</v>
      </c>
      <c r="AY247" s="161" t="s">
        <v>152</v>
      </c>
    </row>
    <row r="248" spans="1:65" s="15" customFormat="1">
      <c r="B248" s="174"/>
      <c r="D248" s="160" t="s">
        <v>160</v>
      </c>
      <c r="E248" s="175" t="s">
        <v>1</v>
      </c>
      <c r="F248" s="176" t="s">
        <v>694</v>
      </c>
      <c r="H248" s="175" t="s">
        <v>1</v>
      </c>
      <c r="L248" s="174"/>
      <c r="M248" s="177"/>
      <c r="N248" s="178"/>
      <c r="O248" s="178"/>
      <c r="P248" s="178"/>
      <c r="Q248" s="178"/>
      <c r="R248" s="178"/>
      <c r="S248" s="178"/>
      <c r="T248" s="179"/>
      <c r="AT248" s="175" t="s">
        <v>160</v>
      </c>
      <c r="AU248" s="175" t="s">
        <v>80</v>
      </c>
      <c r="AV248" s="15" t="s">
        <v>78</v>
      </c>
      <c r="AW248" s="15" t="s">
        <v>27</v>
      </c>
      <c r="AX248" s="15" t="s">
        <v>71</v>
      </c>
      <c r="AY248" s="175" t="s">
        <v>152</v>
      </c>
    </row>
    <row r="249" spans="1:65" s="13" customFormat="1">
      <c r="B249" s="159"/>
      <c r="D249" s="160" t="s">
        <v>160</v>
      </c>
      <c r="E249" s="161" t="s">
        <v>1</v>
      </c>
      <c r="F249" s="162" t="s">
        <v>695</v>
      </c>
      <c r="H249" s="163">
        <v>0.40799999999999997</v>
      </c>
      <c r="L249" s="159"/>
      <c r="M249" s="164"/>
      <c r="N249" s="165"/>
      <c r="O249" s="165"/>
      <c r="P249" s="165"/>
      <c r="Q249" s="165"/>
      <c r="R249" s="165"/>
      <c r="S249" s="165"/>
      <c r="T249" s="166"/>
      <c r="AT249" s="161" t="s">
        <v>160</v>
      </c>
      <c r="AU249" s="161" t="s">
        <v>80</v>
      </c>
      <c r="AV249" s="13" t="s">
        <v>80</v>
      </c>
      <c r="AW249" s="13" t="s">
        <v>27</v>
      </c>
      <c r="AX249" s="13" t="s">
        <v>71</v>
      </c>
      <c r="AY249" s="161" t="s">
        <v>152</v>
      </c>
    </row>
    <row r="250" spans="1:65" s="15" customFormat="1">
      <c r="B250" s="174"/>
      <c r="D250" s="160" t="s">
        <v>160</v>
      </c>
      <c r="E250" s="175" t="s">
        <v>1</v>
      </c>
      <c r="F250" s="176" t="s">
        <v>696</v>
      </c>
      <c r="H250" s="175" t="s">
        <v>1</v>
      </c>
      <c r="L250" s="174"/>
      <c r="M250" s="177"/>
      <c r="N250" s="178"/>
      <c r="O250" s="178"/>
      <c r="P250" s="178"/>
      <c r="Q250" s="178"/>
      <c r="R250" s="178"/>
      <c r="S250" s="178"/>
      <c r="T250" s="179"/>
      <c r="AT250" s="175" t="s">
        <v>160</v>
      </c>
      <c r="AU250" s="175" t="s">
        <v>80</v>
      </c>
      <c r="AV250" s="15" t="s">
        <v>78</v>
      </c>
      <c r="AW250" s="15" t="s">
        <v>27</v>
      </c>
      <c r="AX250" s="15" t="s">
        <v>71</v>
      </c>
      <c r="AY250" s="175" t="s">
        <v>152</v>
      </c>
    </row>
    <row r="251" spans="1:65" s="13" customFormat="1">
      <c r="B251" s="159"/>
      <c r="D251" s="160" t="s">
        <v>160</v>
      </c>
      <c r="E251" s="161" t="s">
        <v>1</v>
      </c>
      <c r="F251" s="162" t="s">
        <v>697</v>
      </c>
      <c r="H251" s="163">
        <v>0.33600000000000002</v>
      </c>
      <c r="L251" s="159"/>
      <c r="M251" s="164"/>
      <c r="N251" s="165"/>
      <c r="O251" s="165"/>
      <c r="P251" s="165"/>
      <c r="Q251" s="165"/>
      <c r="R251" s="165"/>
      <c r="S251" s="165"/>
      <c r="T251" s="166"/>
      <c r="AT251" s="161" t="s">
        <v>160</v>
      </c>
      <c r="AU251" s="161" t="s">
        <v>80</v>
      </c>
      <c r="AV251" s="13" t="s">
        <v>80</v>
      </c>
      <c r="AW251" s="13" t="s">
        <v>27</v>
      </c>
      <c r="AX251" s="13" t="s">
        <v>71</v>
      </c>
      <c r="AY251" s="161" t="s">
        <v>152</v>
      </c>
    </row>
    <row r="252" spans="1:65" s="16" customFormat="1">
      <c r="B252" s="186"/>
      <c r="D252" s="160" t="s">
        <v>160</v>
      </c>
      <c r="E252" s="187" t="s">
        <v>1</v>
      </c>
      <c r="F252" s="188" t="s">
        <v>691</v>
      </c>
      <c r="H252" s="189">
        <v>0.91199999999999992</v>
      </c>
      <c r="L252" s="186"/>
      <c r="M252" s="190"/>
      <c r="N252" s="191"/>
      <c r="O252" s="191"/>
      <c r="P252" s="191"/>
      <c r="Q252" s="191"/>
      <c r="R252" s="191"/>
      <c r="S252" s="191"/>
      <c r="T252" s="192"/>
      <c r="AT252" s="187" t="s">
        <v>160</v>
      </c>
      <c r="AU252" s="187" t="s">
        <v>80</v>
      </c>
      <c r="AV252" s="16" t="s">
        <v>170</v>
      </c>
      <c r="AW252" s="16" t="s">
        <v>27</v>
      </c>
      <c r="AX252" s="16" t="s">
        <v>71</v>
      </c>
      <c r="AY252" s="187" t="s">
        <v>152</v>
      </c>
    </row>
    <row r="253" spans="1:65" s="15" customFormat="1">
      <c r="B253" s="174"/>
      <c r="D253" s="160" t="s">
        <v>160</v>
      </c>
      <c r="E253" s="175" t="s">
        <v>1</v>
      </c>
      <c r="F253" s="176" t="s">
        <v>698</v>
      </c>
      <c r="H253" s="175" t="s">
        <v>1</v>
      </c>
      <c r="L253" s="174"/>
      <c r="M253" s="177"/>
      <c r="N253" s="178"/>
      <c r="O253" s="178"/>
      <c r="P253" s="178"/>
      <c r="Q253" s="178"/>
      <c r="R253" s="178"/>
      <c r="S253" s="178"/>
      <c r="T253" s="179"/>
      <c r="AT253" s="175" t="s">
        <v>160</v>
      </c>
      <c r="AU253" s="175" t="s">
        <v>80</v>
      </c>
      <c r="AV253" s="15" t="s">
        <v>78</v>
      </c>
      <c r="AW253" s="15" t="s">
        <v>27</v>
      </c>
      <c r="AX253" s="15" t="s">
        <v>71</v>
      </c>
      <c r="AY253" s="175" t="s">
        <v>152</v>
      </c>
    </row>
    <row r="254" spans="1:65" s="13" customFormat="1">
      <c r="B254" s="159"/>
      <c r="D254" s="160" t="s">
        <v>160</v>
      </c>
      <c r="E254" s="161" t="s">
        <v>1</v>
      </c>
      <c r="F254" s="162" t="s">
        <v>699</v>
      </c>
      <c r="H254" s="163">
        <v>0.33600000000000002</v>
      </c>
      <c r="L254" s="159"/>
      <c r="M254" s="164"/>
      <c r="N254" s="165"/>
      <c r="O254" s="165"/>
      <c r="P254" s="165"/>
      <c r="Q254" s="165"/>
      <c r="R254" s="165"/>
      <c r="S254" s="165"/>
      <c r="T254" s="166"/>
      <c r="AT254" s="161" t="s">
        <v>160</v>
      </c>
      <c r="AU254" s="161" t="s">
        <v>80</v>
      </c>
      <c r="AV254" s="13" t="s">
        <v>80</v>
      </c>
      <c r="AW254" s="13" t="s">
        <v>27</v>
      </c>
      <c r="AX254" s="13" t="s">
        <v>71</v>
      </c>
      <c r="AY254" s="161" t="s">
        <v>152</v>
      </c>
    </row>
    <row r="255" spans="1:65" s="14" customFormat="1">
      <c r="B255" s="167"/>
      <c r="D255" s="160" t="s">
        <v>160</v>
      </c>
      <c r="E255" s="168" t="s">
        <v>1</v>
      </c>
      <c r="F255" s="169" t="s">
        <v>162</v>
      </c>
      <c r="H255" s="170">
        <v>2.5259999999999998</v>
      </c>
      <c r="L255" s="167"/>
      <c r="M255" s="171"/>
      <c r="N255" s="172"/>
      <c r="O255" s="172"/>
      <c r="P255" s="172"/>
      <c r="Q255" s="172"/>
      <c r="R255" s="172"/>
      <c r="S255" s="172"/>
      <c r="T255" s="173"/>
      <c r="AT255" s="168" t="s">
        <v>160</v>
      </c>
      <c r="AU255" s="168" t="s">
        <v>80</v>
      </c>
      <c r="AV255" s="14" t="s">
        <v>158</v>
      </c>
      <c r="AW255" s="14" t="s">
        <v>27</v>
      </c>
      <c r="AX255" s="14" t="s">
        <v>78</v>
      </c>
      <c r="AY255" s="168" t="s">
        <v>152</v>
      </c>
    </row>
    <row r="256" spans="1:65" s="2" customFormat="1" ht="21.75" customHeight="1">
      <c r="A256" s="30"/>
      <c r="B256" s="146"/>
      <c r="C256" s="147" t="s">
        <v>315</v>
      </c>
      <c r="D256" s="147" t="s">
        <v>154</v>
      </c>
      <c r="E256" s="148" t="s">
        <v>700</v>
      </c>
      <c r="F256" s="149" t="s">
        <v>701</v>
      </c>
      <c r="G256" s="150" t="s">
        <v>214</v>
      </c>
      <c r="H256" s="151">
        <v>1.62</v>
      </c>
      <c r="I256" s="152">
        <v>5260</v>
      </c>
      <c r="J256" s="152">
        <f>ROUND(I256*H256,2)</f>
        <v>8521.2000000000007</v>
      </c>
      <c r="K256" s="149" t="s">
        <v>173</v>
      </c>
      <c r="L256" s="31"/>
      <c r="M256" s="153" t="s">
        <v>1</v>
      </c>
      <c r="N256" s="154" t="s">
        <v>36</v>
      </c>
      <c r="O256" s="155">
        <v>16.582999999999998</v>
      </c>
      <c r="P256" s="155">
        <f>O256*H256</f>
        <v>26.864459999999998</v>
      </c>
      <c r="Q256" s="155">
        <v>1.7090000000000001E-2</v>
      </c>
      <c r="R256" s="155">
        <f>Q256*H256</f>
        <v>2.7685800000000003E-2</v>
      </c>
      <c r="S256" s="155">
        <v>0</v>
      </c>
      <c r="T256" s="156">
        <f>S256*H256</f>
        <v>0</v>
      </c>
      <c r="U256" s="30"/>
      <c r="V256" s="30"/>
      <c r="W256" s="30"/>
      <c r="X256" s="30"/>
      <c r="Y256" s="30"/>
      <c r="Z256" s="30"/>
      <c r="AA256" s="30"/>
      <c r="AB256" s="30"/>
      <c r="AC256" s="30"/>
      <c r="AD256" s="30"/>
      <c r="AE256" s="30"/>
      <c r="AR256" s="157" t="s">
        <v>158</v>
      </c>
      <c r="AT256" s="157" t="s">
        <v>154</v>
      </c>
      <c r="AU256" s="157" t="s">
        <v>80</v>
      </c>
      <c r="AY256" s="18" t="s">
        <v>152</v>
      </c>
      <c r="BE256" s="158">
        <f>IF(N256="základní",J256,0)</f>
        <v>8521.2000000000007</v>
      </c>
      <c r="BF256" s="158">
        <f>IF(N256="snížená",J256,0)</f>
        <v>0</v>
      </c>
      <c r="BG256" s="158">
        <f>IF(N256="zákl. přenesená",J256,0)</f>
        <v>0</v>
      </c>
      <c r="BH256" s="158">
        <f>IF(N256="sníž. přenesená",J256,0)</f>
        <v>0</v>
      </c>
      <c r="BI256" s="158">
        <f>IF(N256="nulová",J256,0)</f>
        <v>0</v>
      </c>
      <c r="BJ256" s="18" t="s">
        <v>78</v>
      </c>
      <c r="BK256" s="158">
        <f>ROUND(I256*H256,2)</f>
        <v>8521.2000000000007</v>
      </c>
      <c r="BL256" s="18" t="s">
        <v>158</v>
      </c>
      <c r="BM256" s="157" t="s">
        <v>702</v>
      </c>
    </row>
    <row r="257" spans="1:65" s="15" customFormat="1">
      <c r="B257" s="174"/>
      <c r="D257" s="160" t="s">
        <v>160</v>
      </c>
      <c r="E257" s="175" t="s">
        <v>1</v>
      </c>
      <c r="F257" s="176" t="s">
        <v>685</v>
      </c>
      <c r="H257" s="175" t="s">
        <v>1</v>
      </c>
      <c r="L257" s="174"/>
      <c r="M257" s="177"/>
      <c r="N257" s="178"/>
      <c r="O257" s="178"/>
      <c r="P257" s="178"/>
      <c r="Q257" s="178"/>
      <c r="R257" s="178"/>
      <c r="S257" s="178"/>
      <c r="T257" s="179"/>
      <c r="AT257" s="175" t="s">
        <v>160</v>
      </c>
      <c r="AU257" s="175" t="s">
        <v>80</v>
      </c>
      <c r="AV257" s="15" t="s">
        <v>78</v>
      </c>
      <c r="AW257" s="15" t="s">
        <v>27</v>
      </c>
      <c r="AX257" s="15" t="s">
        <v>71</v>
      </c>
      <c r="AY257" s="175" t="s">
        <v>152</v>
      </c>
    </row>
    <row r="258" spans="1:65" s="13" customFormat="1">
      <c r="B258" s="159"/>
      <c r="D258" s="160" t="s">
        <v>160</v>
      </c>
      <c r="E258" s="161" t="s">
        <v>1</v>
      </c>
      <c r="F258" s="162" t="s">
        <v>703</v>
      </c>
      <c r="H258" s="163">
        <v>0.21299999999999999</v>
      </c>
      <c r="L258" s="159"/>
      <c r="M258" s="164"/>
      <c r="N258" s="165"/>
      <c r="O258" s="165"/>
      <c r="P258" s="165"/>
      <c r="Q258" s="165"/>
      <c r="R258" s="165"/>
      <c r="S258" s="165"/>
      <c r="T258" s="166"/>
      <c r="AT258" s="161" t="s">
        <v>160</v>
      </c>
      <c r="AU258" s="161" t="s">
        <v>80</v>
      </c>
      <c r="AV258" s="13" t="s">
        <v>80</v>
      </c>
      <c r="AW258" s="13" t="s">
        <v>27</v>
      </c>
      <c r="AX258" s="13" t="s">
        <v>71</v>
      </c>
      <c r="AY258" s="161" t="s">
        <v>152</v>
      </c>
    </row>
    <row r="259" spans="1:65" s="15" customFormat="1">
      <c r="B259" s="174"/>
      <c r="D259" s="160" t="s">
        <v>160</v>
      </c>
      <c r="E259" s="175" t="s">
        <v>1</v>
      </c>
      <c r="F259" s="176" t="s">
        <v>687</v>
      </c>
      <c r="H259" s="175" t="s">
        <v>1</v>
      </c>
      <c r="L259" s="174"/>
      <c r="M259" s="177"/>
      <c r="N259" s="178"/>
      <c r="O259" s="178"/>
      <c r="P259" s="178"/>
      <c r="Q259" s="178"/>
      <c r="R259" s="178"/>
      <c r="S259" s="178"/>
      <c r="T259" s="179"/>
      <c r="AT259" s="175" t="s">
        <v>160</v>
      </c>
      <c r="AU259" s="175" t="s">
        <v>80</v>
      </c>
      <c r="AV259" s="15" t="s">
        <v>78</v>
      </c>
      <c r="AW259" s="15" t="s">
        <v>27</v>
      </c>
      <c r="AX259" s="15" t="s">
        <v>71</v>
      </c>
      <c r="AY259" s="175" t="s">
        <v>152</v>
      </c>
    </row>
    <row r="260" spans="1:65" s="13" customFormat="1">
      <c r="B260" s="159"/>
      <c r="D260" s="160" t="s">
        <v>160</v>
      </c>
      <c r="E260" s="161" t="s">
        <v>1</v>
      </c>
      <c r="F260" s="162" t="s">
        <v>704</v>
      </c>
      <c r="H260" s="163">
        <v>0.34899999999999998</v>
      </c>
      <c r="L260" s="159"/>
      <c r="M260" s="164"/>
      <c r="N260" s="165"/>
      <c r="O260" s="165"/>
      <c r="P260" s="165"/>
      <c r="Q260" s="165"/>
      <c r="R260" s="165"/>
      <c r="S260" s="165"/>
      <c r="T260" s="166"/>
      <c r="AT260" s="161" t="s">
        <v>160</v>
      </c>
      <c r="AU260" s="161" t="s">
        <v>80</v>
      </c>
      <c r="AV260" s="13" t="s">
        <v>80</v>
      </c>
      <c r="AW260" s="13" t="s">
        <v>27</v>
      </c>
      <c r="AX260" s="13" t="s">
        <v>71</v>
      </c>
      <c r="AY260" s="161" t="s">
        <v>152</v>
      </c>
    </row>
    <row r="261" spans="1:65" s="15" customFormat="1">
      <c r="B261" s="174"/>
      <c r="D261" s="160" t="s">
        <v>160</v>
      </c>
      <c r="E261" s="175" t="s">
        <v>1</v>
      </c>
      <c r="F261" s="176" t="s">
        <v>689</v>
      </c>
      <c r="H261" s="175" t="s">
        <v>1</v>
      </c>
      <c r="L261" s="174"/>
      <c r="M261" s="177"/>
      <c r="N261" s="178"/>
      <c r="O261" s="178"/>
      <c r="P261" s="178"/>
      <c r="Q261" s="178"/>
      <c r="R261" s="178"/>
      <c r="S261" s="178"/>
      <c r="T261" s="179"/>
      <c r="AT261" s="175" t="s">
        <v>160</v>
      </c>
      <c r="AU261" s="175" t="s">
        <v>80</v>
      </c>
      <c r="AV261" s="15" t="s">
        <v>78</v>
      </c>
      <c r="AW261" s="15" t="s">
        <v>27</v>
      </c>
      <c r="AX261" s="15" t="s">
        <v>71</v>
      </c>
      <c r="AY261" s="175" t="s">
        <v>152</v>
      </c>
    </row>
    <row r="262" spans="1:65" s="13" customFormat="1">
      <c r="B262" s="159"/>
      <c r="D262" s="160" t="s">
        <v>160</v>
      </c>
      <c r="E262" s="161" t="s">
        <v>1</v>
      </c>
      <c r="F262" s="162" t="s">
        <v>705</v>
      </c>
      <c r="H262" s="163">
        <v>0.51600000000000001</v>
      </c>
      <c r="L262" s="159"/>
      <c r="M262" s="164"/>
      <c r="N262" s="165"/>
      <c r="O262" s="165"/>
      <c r="P262" s="165"/>
      <c r="Q262" s="165"/>
      <c r="R262" s="165"/>
      <c r="S262" s="165"/>
      <c r="T262" s="166"/>
      <c r="AT262" s="161" t="s">
        <v>160</v>
      </c>
      <c r="AU262" s="161" t="s">
        <v>80</v>
      </c>
      <c r="AV262" s="13" t="s">
        <v>80</v>
      </c>
      <c r="AW262" s="13" t="s">
        <v>27</v>
      </c>
      <c r="AX262" s="13" t="s">
        <v>71</v>
      </c>
      <c r="AY262" s="161" t="s">
        <v>152</v>
      </c>
    </row>
    <row r="263" spans="1:65" s="15" customFormat="1">
      <c r="B263" s="174"/>
      <c r="D263" s="160" t="s">
        <v>160</v>
      </c>
      <c r="E263" s="175" t="s">
        <v>1</v>
      </c>
      <c r="F263" s="176" t="s">
        <v>692</v>
      </c>
      <c r="H263" s="175" t="s">
        <v>1</v>
      </c>
      <c r="L263" s="174"/>
      <c r="M263" s="177"/>
      <c r="N263" s="178"/>
      <c r="O263" s="178"/>
      <c r="P263" s="178"/>
      <c r="Q263" s="178"/>
      <c r="R263" s="178"/>
      <c r="S263" s="178"/>
      <c r="T263" s="179"/>
      <c r="AT263" s="175" t="s">
        <v>160</v>
      </c>
      <c r="AU263" s="175" t="s">
        <v>80</v>
      </c>
      <c r="AV263" s="15" t="s">
        <v>78</v>
      </c>
      <c r="AW263" s="15" t="s">
        <v>27</v>
      </c>
      <c r="AX263" s="15" t="s">
        <v>71</v>
      </c>
      <c r="AY263" s="175" t="s">
        <v>152</v>
      </c>
    </row>
    <row r="264" spans="1:65" s="13" customFormat="1">
      <c r="B264" s="159"/>
      <c r="D264" s="160" t="s">
        <v>160</v>
      </c>
      <c r="E264" s="161" t="s">
        <v>1</v>
      </c>
      <c r="F264" s="162" t="s">
        <v>706</v>
      </c>
      <c r="H264" s="163">
        <v>0.1</v>
      </c>
      <c r="L264" s="159"/>
      <c r="M264" s="164"/>
      <c r="N264" s="165"/>
      <c r="O264" s="165"/>
      <c r="P264" s="165"/>
      <c r="Q264" s="165"/>
      <c r="R264" s="165"/>
      <c r="S264" s="165"/>
      <c r="T264" s="166"/>
      <c r="AT264" s="161" t="s">
        <v>160</v>
      </c>
      <c r="AU264" s="161" t="s">
        <v>80</v>
      </c>
      <c r="AV264" s="13" t="s">
        <v>80</v>
      </c>
      <c r="AW264" s="13" t="s">
        <v>27</v>
      </c>
      <c r="AX264" s="13" t="s">
        <v>71</v>
      </c>
      <c r="AY264" s="161" t="s">
        <v>152</v>
      </c>
    </row>
    <row r="265" spans="1:65" s="15" customFormat="1">
      <c r="B265" s="174"/>
      <c r="D265" s="160" t="s">
        <v>160</v>
      </c>
      <c r="E265" s="175" t="s">
        <v>1</v>
      </c>
      <c r="F265" s="176" t="s">
        <v>694</v>
      </c>
      <c r="H265" s="175" t="s">
        <v>1</v>
      </c>
      <c r="L265" s="174"/>
      <c r="M265" s="177"/>
      <c r="N265" s="178"/>
      <c r="O265" s="178"/>
      <c r="P265" s="178"/>
      <c r="Q265" s="178"/>
      <c r="R265" s="178"/>
      <c r="S265" s="178"/>
      <c r="T265" s="179"/>
      <c r="AT265" s="175" t="s">
        <v>160</v>
      </c>
      <c r="AU265" s="175" t="s">
        <v>80</v>
      </c>
      <c r="AV265" s="15" t="s">
        <v>78</v>
      </c>
      <c r="AW265" s="15" t="s">
        <v>27</v>
      </c>
      <c r="AX265" s="15" t="s">
        <v>71</v>
      </c>
      <c r="AY265" s="175" t="s">
        <v>152</v>
      </c>
    </row>
    <row r="266" spans="1:65" s="13" customFormat="1">
      <c r="B266" s="159"/>
      <c r="D266" s="160" t="s">
        <v>160</v>
      </c>
      <c r="E266" s="161" t="s">
        <v>1</v>
      </c>
      <c r="F266" s="162" t="s">
        <v>707</v>
      </c>
      <c r="H266" s="163">
        <v>0.24199999999999999</v>
      </c>
      <c r="L266" s="159"/>
      <c r="M266" s="164"/>
      <c r="N266" s="165"/>
      <c r="O266" s="165"/>
      <c r="P266" s="165"/>
      <c r="Q266" s="165"/>
      <c r="R266" s="165"/>
      <c r="S266" s="165"/>
      <c r="T266" s="166"/>
      <c r="AT266" s="161" t="s">
        <v>160</v>
      </c>
      <c r="AU266" s="161" t="s">
        <v>80</v>
      </c>
      <c r="AV266" s="13" t="s">
        <v>80</v>
      </c>
      <c r="AW266" s="13" t="s">
        <v>27</v>
      </c>
      <c r="AX266" s="13" t="s">
        <v>71</v>
      </c>
      <c r="AY266" s="161" t="s">
        <v>152</v>
      </c>
    </row>
    <row r="267" spans="1:65" s="15" customFormat="1">
      <c r="B267" s="174"/>
      <c r="D267" s="160" t="s">
        <v>160</v>
      </c>
      <c r="E267" s="175" t="s">
        <v>1</v>
      </c>
      <c r="F267" s="176" t="s">
        <v>696</v>
      </c>
      <c r="H267" s="175" t="s">
        <v>1</v>
      </c>
      <c r="L267" s="174"/>
      <c r="M267" s="177"/>
      <c r="N267" s="178"/>
      <c r="O267" s="178"/>
      <c r="P267" s="178"/>
      <c r="Q267" s="178"/>
      <c r="R267" s="178"/>
      <c r="S267" s="178"/>
      <c r="T267" s="179"/>
      <c r="AT267" s="175" t="s">
        <v>160</v>
      </c>
      <c r="AU267" s="175" t="s">
        <v>80</v>
      </c>
      <c r="AV267" s="15" t="s">
        <v>78</v>
      </c>
      <c r="AW267" s="15" t="s">
        <v>27</v>
      </c>
      <c r="AX267" s="15" t="s">
        <v>71</v>
      </c>
      <c r="AY267" s="175" t="s">
        <v>152</v>
      </c>
    </row>
    <row r="268" spans="1:65" s="13" customFormat="1">
      <c r="B268" s="159"/>
      <c r="D268" s="160" t="s">
        <v>160</v>
      </c>
      <c r="E268" s="161" t="s">
        <v>1</v>
      </c>
      <c r="F268" s="162" t="s">
        <v>708</v>
      </c>
      <c r="H268" s="163">
        <v>0.2</v>
      </c>
      <c r="L268" s="159"/>
      <c r="M268" s="164"/>
      <c r="N268" s="165"/>
      <c r="O268" s="165"/>
      <c r="P268" s="165"/>
      <c r="Q268" s="165"/>
      <c r="R268" s="165"/>
      <c r="S268" s="165"/>
      <c r="T268" s="166"/>
      <c r="AT268" s="161" t="s">
        <v>160</v>
      </c>
      <c r="AU268" s="161" t="s">
        <v>80</v>
      </c>
      <c r="AV268" s="13" t="s">
        <v>80</v>
      </c>
      <c r="AW268" s="13" t="s">
        <v>27</v>
      </c>
      <c r="AX268" s="13" t="s">
        <v>71</v>
      </c>
      <c r="AY268" s="161" t="s">
        <v>152</v>
      </c>
    </row>
    <row r="269" spans="1:65" s="14" customFormat="1">
      <c r="B269" s="167"/>
      <c r="D269" s="160" t="s">
        <v>160</v>
      </c>
      <c r="E269" s="168" t="s">
        <v>1</v>
      </c>
      <c r="F269" s="169" t="s">
        <v>162</v>
      </c>
      <c r="H269" s="170">
        <v>1.6199999999999999</v>
      </c>
      <c r="L269" s="167"/>
      <c r="M269" s="171"/>
      <c r="N269" s="172"/>
      <c r="O269" s="172"/>
      <c r="P269" s="172"/>
      <c r="Q269" s="172"/>
      <c r="R269" s="172"/>
      <c r="S269" s="172"/>
      <c r="T269" s="173"/>
      <c r="AT269" s="168" t="s">
        <v>160</v>
      </c>
      <c r="AU269" s="168" t="s">
        <v>80</v>
      </c>
      <c r="AV269" s="14" t="s">
        <v>158</v>
      </c>
      <c r="AW269" s="14" t="s">
        <v>27</v>
      </c>
      <c r="AX269" s="14" t="s">
        <v>78</v>
      </c>
      <c r="AY269" s="168" t="s">
        <v>152</v>
      </c>
    </row>
    <row r="270" spans="1:65" s="2" customFormat="1" ht="16.5" customHeight="1">
      <c r="A270" s="30"/>
      <c r="B270" s="146"/>
      <c r="C270" s="193" t="s">
        <v>323</v>
      </c>
      <c r="D270" s="193" t="s">
        <v>709</v>
      </c>
      <c r="E270" s="194" t="s">
        <v>710</v>
      </c>
      <c r="F270" s="195" t="s">
        <v>711</v>
      </c>
      <c r="G270" s="196" t="s">
        <v>214</v>
      </c>
      <c r="H270" s="197">
        <v>0.54200000000000004</v>
      </c>
      <c r="I270" s="198">
        <v>19360</v>
      </c>
      <c r="J270" s="198">
        <f>ROUND(I270*H270,2)</f>
        <v>10493.12</v>
      </c>
      <c r="K270" s="195" t="s">
        <v>173</v>
      </c>
      <c r="L270" s="199"/>
      <c r="M270" s="200" t="s">
        <v>1</v>
      </c>
      <c r="N270" s="201" t="s">
        <v>36</v>
      </c>
      <c r="O270" s="155">
        <v>0</v>
      </c>
      <c r="P270" s="155">
        <f>O270*H270</f>
        <v>0</v>
      </c>
      <c r="Q270" s="155">
        <v>1</v>
      </c>
      <c r="R270" s="155">
        <f>Q270*H270</f>
        <v>0.54200000000000004</v>
      </c>
      <c r="S270" s="155">
        <v>0</v>
      </c>
      <c r="T270" s="156">
        <f>S270*H270</f>
        <v>0</v>
      </c>
      <c r="U270" s="30"/>
      <c r="V270" s="30"/>
      <c r="W270" s="30"/>
      <c r="X270" s="30"/>
      <c r="Y270" s="30"/>
      <c r="Z270" s="30"/>
      <c r="AA270" s="30"/>
      <c r="AB270" s="30"/>
      <c r="AC270" s="30"/>
      <c r="AD270" s="30"/>
      <c r="AE270" s="30"/>
      <c r="AR270" s="157" t="s">
        <v>196</v>
      </c>
      <c r="AT270" s="157" t="s">
        <v>709</v>
      </c>
      <c r="AU270" s="157" t="s">
        <v>80</v>
      </c>
      <c r="AY270" s="18" t="s">
        <v>152</v>
      </c>
      <c r="BE270" s="158">
        <f>IF(N270="základní",J270,0)</f>
        <v>10493.12</v>
      </c>
      <c r="BF270" s="158">
        <f>IF(N270="snížená",J270,0)</f>
        <v>0</v>
      </c>
      <c r="BG270" s="158">
        <f>IF(N270="zákl. přenesená",J270,0)</f>
        <v>0</v>
      </c>
      <c r="BH270" s="158">
        <f>IF(N270="sníž. přenesená",J270,0)</f>
        <v>0</v>
      </c>
      <c r="BI270" s="158">
        <f>IF(N270="nulová",J270,0)</f>
        <v>0</v>
      </c>
      <c r="BJ270" s="18" t="s">
        <v>78</v>
      </c>
      <c r="BK270" s="158">
        <f>ROUND(I270*H270,2)</f>
        <v>10493.12</v>
      </c>
      <c r="BL270" s="18" t="s">
        <v>158</v>
      </c>
      <c r="BM270" s="157" t="s">
        <v>712</v>
      </c>
    </row>
    <row r="271" spans="1:65" s="15" customFormat="1">
      <c r="B271" s="174"/>
      <c r="D271" s="160" t="s">
        <v>160</v>
      </c>
      <c r="E271" s="175" t="s">
        <v>1</v>
      </c>
      <c r="F271" s="176" t="s">
        <v>692</v>
      </c>
      <c r="H271" s="175" t="s">
        <v>1</v>
      </c>
      <c r="L271" s="174"/>
      <c r="M271" s="177"/>
      <c r="N271" s="178"/>
      <c r="O271" s="178"/>
      <c r="P271" s="178"/>
      <c r="Q271" s="178"/>
      <c r="R271" s="178"/>
      <c r="S271" s="178"/>
      <c r="T271" s="179"/>
      <c r="AT271" s="175" t="s">
        <v>160</v>
      </c>
      <c r="AU271" s="175" t="s">
        <v>80</v>
      </c>
      <c r="AV271" s="15" t="s">
        <v>78</v>
      </c>
      <c r="AW271" s="15" t="s">
        <v>27</v>
      </c>
      <c r="AX271" s="15" t="s">
        <v>71</v>
      </c>
      <c r="AY271" s="175" t="s">
        <v>152</v>
      </c>
    </row>
    <row r="272" spans="1:65" s="13" customFormat="1">
      <c r="B272" s="159"/>
      <c r="D272" s="160" t="s">
        <v>160</v>
      </c>
      <c r="E272" s="161" t="s">
        <v>1</v>
      </c>
      <c r="F272" s="162" t="s">
        <v>706</v>
      </c>
      <c r="H272" s="163">
        <v>0.1</v>
      </c>
      <c r="L272" s="159"/>
      <c r="M272" s="164"/>
      <c r="N272" s="165"/>
      <c r="O272" s="165"/>
      <c r="P272" s="165"/>
      <c r="Q272" s="165"/>
      <c r="R272" s="165"/>
      <c r="S272" s="165"/>
      <c r="T272" s="166"/>
      <c r="AT272" s="161" t="s">
        <v>160</v>
      </c>
      <c r="AU272" s="161" t="s">
        <v>80</v>
      </c>
      <c r="AV272" s="13" t="s">
        <v>80</v>
      </c>
      <c r="AW272" s="13" t="s">
        <v>27</v>
      </c>
      <c r="AX272" s="13" t="s">
        <v>71</v>
      </c>
      <c r="AY272" s="161" t="s">
        <v>152</v>
      </c>
    </row>
    <row r="273" spans="1:65" s="15" customFormat="1">
      <c r="B273" s="174"/>
      <c r="D273" s="160" t="s">
        <v>160</v>
      </c>
      <c r="E273" s="175" t="s">
        <v>1</v>
      </c>
      <c r="F273" s="176" t="s">
        <v>694</v>
      </c>
      <c r="H273" s="175" t="s">
        <v>1</v>
      </c>
      <c r="L273" s="174"/>
      <c r="M273" s="177"/>
      <c r="N273" s="178"/>
      <c r="O273" s="178"/>
      <c r="P273" s="178"/>
      <c r="Q273" s="178"/>
      <c r="R273" s="178"/>
      <c r="S273" s="178"/>
      <c r="T273" s="179"/>
      <c r="AT273" s="175" t="s">
        <v>160</v>
      </c>
      <c r="AU273" s="175" t="s">
        <v>80</v>
      </c>
      <c r="AV273" s="15" t="s">
        <v>78</v>
      </c>
      <c r="AW273" s="15" t="s">
        <v>27</v>
      </c>
      <c r="AX273" s="15" t="s">
        <v>71</v>
      </c>
      <c r="AY273" s="175" t="s">
        <v>152</v>
      </c>
    </row>
    <row r="274" spans="1:65" s="13" customFormat="1">
      <c r="B274" s="159"/>
      <c r="D274" s="160" t="s">
        <v>160</v>
      </c>
      <c r="E274" s="161" t="s">
        <v>1</v>
      </c>
      <c r="F274" s="162" t="s">
        <v>707</v>
      </c>
      <c r="H274" s="163">
        <v>0.24199999999999999</v>
      </c>
      <c r="L274" s="159"/>
      <c r="M274" s="164"/>
      <c r="N274" s="165"/>
      <c r="O274" s="165"/>
      <c r="P274" s="165"/>
      <c r="Q274" s="165"/>
      <c r="R274" s="165"/>
      <c r="S274" s="165"/>
      <c r="T274" s="166"/>
      <c r="AT274" s="161" t="s">
        <v>160</v>
      </c>
      <c r="AU274" s="161" t="s">
        <v>80</v>
      </c>
      <c r="AV274" s="13" t="s">
        <v>80</v>
      </c>
      <c r="AW274" s="13" t="s">
        <v>27</v>
      </c>
      <c r="AX274" s="13" t="s">
        <v>71</v>
      </c>
      <c r="AY274" s="161" t="s">
        <v>152</v>
      </c>
    </row>
    <row r="275" spans="1:65" s="15" customFormat="1">
      <c r="B275" s="174"/>
      <c r="D275" s="160" t="s">
        <v>160</v>
      </c>
      <c r="E275" s="175" t="s">
        <v>1</v>
      </c>
      <c r="F275" s="176" t="s">
        <v>696</v>
      </c>
      <c r="H275" s="175" t="s">
        <v>1</v>
      </c>
      <c r="L275" s="174"/>
      <c r="M275" s="177"/>
      <c r="N275" s="178"/>
      <c r="O275" s="178"/>
      <c r="P275" s="178"/>
      <c r="Q275" s="178"/>
      <c r="R275" s="178"/>
      <c r="S275" s="178"/>
      <c r="T275" s="179"/>
      <c r="AT275" s="175" t="s">
        <v>160</v>
      </c>
      <c r="AU275" s="175" t="s">
        <v>80</v>
      </c>
      <c r="AV275" s="15" t="s">
        <v>78</v>
      </c>
      <c r="AW275" s="15" t="s">
        <v>27</v>
      </c>
      <c r="AX275" s="15" t="s">
        <v>71</v>
      </c>
      <c r="AY275" s="175" t="s">
        <v>152</v>
      </c>
    </row>
    <row r="276" spans="1:65" s="13" customFormat="1">
      <c r="B276" s="159"/>
      <c r="D276" s="160" t="s">
        <v>160</v>
      </c>
      <c r="E276" s="161" t="s">
        <v>1</v>
      </c>
      <c r="F276" s="162" t="s">
        <v>708</v>
      </c>
      <c r="H276" s="163">
        <v>0.2</v>
      </c>
      <c r="L276" s="159"/>
      <c r="M276" s="164"/>
      <c r="N276" s="165"/>
      <c r="O276" s="165"/>
      <c r="P276" s="165"/>
      <c r="Q276" s="165"/>
      <c r="R276" s="165"/>
      <c r="S276" s="165"/>
      <c r="T276" s="166"/>
      <c r="AT276" s="161" t="s">
        <v>160</v>
      </c>
      <c r="AU276" s="161" t="s">
        <v>80</v>
      </c>
      <c r="AV276" s="13" t="s">
        <v>80</v>
      </c>
      <c r="AW276" s="13" t="s">
        <v>27</v>
      </c>
      <c r="AX276" s="13" t="s">
        <v>71</v>
      </c>
      <c r="AY276" s="161" t="s">
        <v>152</v>
      </c>
    </row>
    <row r="277" spans="1:65" s="14" customFormat="1">
      <c r="B277" s="167"/>
      <c r="D277" s="160" t="s">
        <v>160</v>
      </c>
      <c r="E277" s="168" t="s">
        <v>1</v>
      </c>
      <c r="F277" s="169" t="s">
        <v>162</v>
      </c>
      <c r="H277" s="170">
        <v>0.54200000000000004</v>
      </c>
      <c r="L277" s="167"/>
      <c r="M277" s="171"/>
      <c r="N277" s="172"/>
      <c r="O277" s="172"/>
      <c r="P277" s="172"/>
      <c r="Q277" s="172"/>
      <c r="R277" s="172"/>
      <c r="S277" s="172"/>
      <c r="T277" s="173"/>
      <c r="AT277" s="168" t="s">
        <v>160</v>
      </c>
      <c r="AU277" s="168" t="s">
        <v>80</v>
      </c>
      <c r="AV277" s="14" t="s">
        <v>158</v>
      </c>
      <c r="AW277" s="14" t="s">
        <v>27</v>
      </c>
      <c r="AX277" s="14" t="s">
        <v>78</v>
      </c>
      <c r="AY277" s="168" t="s">
        <v>152</v>
      </c>
    </row>
    <row r="278" spans="1:65" s="2" customFormat="1" ht="16.5" customHeight="1">
      <c r="A278" s="30"/>
      <c r="B278" s="146"/>
      <c r="C278" s="193" t="s">
        <v>329</v>
      </c>
      <c r="D278" s="193" t="s">
        <v>709</v>
      </c>
      <c r="E278" s="194" t="s">
        <v>713</v>
      </c>
      <c r="F278" s="195" t="s">
        <v>714</v>
      </c>
      <c r="G278" s="196" t="s">
        <v>214</v>
      </c>
      <c r="H278" s="197">
        <v>1.0780000000000001</v>
      </c>
      <c r="I278" s="198">
        <v>19600</v>
      </c>
      <c r="J278" s="198">
        <f>ROUND(I278*H278,2)</f>
        <v>21128.799999999999</v>
      </c>
      <c r="K278" s="195" t="s">
        <v>173</v>
      </c>
      <c r="L278" s="199"/>
      <c r="M278" s="200" t="s">
        <v>1</v>
      </c>
      <c r="N278" s="201" t="s">
        <v>36</v>
      </c>
      <c r="O278" s="155">
        <v>0</v>
      </c>
      <c r="P278" s="155">
        <f>O278*H278</f>
        <v>0</v>
      </c>
      <c r="Q278" s="155">
        <v>1</v>
      </c>
      <c r="R278" s="155">
        <f>Q278*H278</f>
        <v>1.0780000000000001</v>
      </c>
      <c r="S278" s="155">
        <v>0</v>
      </c>
      <c r="T278" s="156">
        <f>S278*H278</f>
        <v>0</v>
      </c>
      <c r="U278" s="30"/>
      <c r="V278" s="30"/>
      <c r="W278" s="30"/>
      <c r="X278" s="30"/>
      <c r="Y278" s="30"/>
      <c r="Z278" s="30"/>
      <c r="AA278" s="30"/>
      <c r="AB278" s="30"/>
      <c r="AC278" s="30"/>
      <c r="AD278" s="30"/>
      <c r="AE278" s="30"/>
      <c r="AR278" s="157" t="s">
        <v>196</v>
      </c>
      <c r="AT278" s="157" t="s">
        <v>709</v>
      </c>
      <c r="AU278" s="157" t="s">
        <v>80</v>
      </c>
      <c r="AY278" s="18" t="s">
        <v>152</v>
      </c>
      <c r="BE278" s="158">
        <f>IF(N278="základní",J278,0)</f>
        <v>21128.799999999999</v>
      </c>
      <c r="BF278" s="158">
        <f>IF(N278="snížená",J278,0)</f>
        <v>0</v>
      </c>
      <c r="BG278" s="158">
        <f>IF(N278="zákl. přenesená",J278,0)</f>
        <v>0</v>
      </c>
      <c r="BH278" s="158">
        <f>IF(N278="sníž. přenesená",J278,0)</f>
        <v>0</v>
      </c>
      <c r="BI278" s="158">
        <f>IF(N278="nulová",J278,0)</f>
        <v>0</v>
      </c>
      <c r="BJ278" s="18" t="s">
        <v>78</v>
      </c>
      <c r="BK278" s="158">
        <f>ROUND(I278*H278,2)</f>
        <v>21128.799999999999</v>
      </c>
      <c r="BL278" s="18" t="s">
        <v>158</v>
      </c>
      <c r="BM278" s="157" t="s">
        <v>715</v>
      </c>
    </row>
    <row r="279" spans="1:65" s="15" customFormat="1">
      <c r="B279" s="174"/>
      <c r="D279" s="160" t="s">
        <v>160</v>
      </c>
      <c r="E279" s="175" t="s">
        <v>1</v>
      </c>
      <c r="F279" s="176" t="s">
        <v>685</v>
      </c>
      <c r="H279" s="175" t="s">
        <v>1</v>
      </c>
      <c r="L279" s="174"/>
      <c r="M279" s="177"/>
      <c r="N279" s="178"/>
      <c r="O279" s="178"/>
      <c r="P279" s="178"/>
      <c r="Q279" s="178"/>
      <c r="R279" s="178"/>
      <c r="S279" s="178"/>
      <c r="T279" s="179"/>
      <c r="AT279" s="175" t="s">
        <v>160</v>
      </c>
      <c r="AU279" s="175" t="s">
        <v>80</v>
      </c>
      <c r="AV279" s="15" t="s">
        <v>78</v>
      </c>
      <c r="AW279" s="15" t="s">
        <v>27</v>
      </c>
      <c r="AX279" s="15" t="s">
        <v>71</v>
      </c>
      <c r="AY279" s="175" t="s">
        <v>152</v>
      </c>
    </row>
    <row r="280" spans="1:65" s="13" customFormat="1">
      <c r="B280" s="159"/>
      <c r="D280" s="160" t="s">
        <v>160</v>
      </c>
      <c r="E280" s="161" t="s">
        <v>1</v>
      </c>
      <c r="F280" s="162" t="s">
        <v>703</v>
      </c>
      <c r="H280" s="163">
        <v>0.21299999999999999</v>
      </c>
      <c r="L280" s="159"/>
      <c r="M280" s="164"/>
      <c r="N280" s="165"/>
      <c r="O280" s="165"/>
      <c r="P280" s="165"/>
      <c r="Q280" s="165"/>
      <c r="R280" s="165"/>
      <c r="S280" s="165"/>
      <c r="T280" s="166"/>
      <c r="AT280" s="161" t="s">
        <v>160</v>
      </c>
      <c r="AU280" s="161" t="s">
        <v>80</v>
      </c>
      <c r="AV280" s="13" t="s">
        <v>80</v>
      </c>
      <c r="AW280" s="13" t="s">
        <v>27</v>
      </c>
      <c r="AX280" s="13" t="s">
        <v>71</v>
      </c>
      <c r="AY280" s="161" t="s">
        <v>152</v>
      </c>
    </row>
    <row r="281" spans="1:65" s="15" customFormat="1">
      <c r="B281" s="174"/>
      <c r="D281" s="160" t="s">
        <v>160</v>
      </c>
      <c r="E281" s="175" t="s">
        <v>1</v>
      </c>
      <c r="F281" s="176" t="s">
        <v>687</v>
      </c>
      <c r="H281" s="175" t="s">
        <v>1</v>
      </c>
      <c r="L281" s="174"/>
      <c r="M281" s="177"/>
      <c r="N281" s="178"/>
      <c r="O281" s="178"/>
      <c r="P281" s="178"/>
      <c r="Q281" s="178"/>
      <c r="R281" s="178"/>
      <c r="S281" s="178"/>
      <c r="T281" s="179"/>
      <c r="AT281" s="175" t="s">
        <v>160</v>
      </c>
      <c r="AU281" s="175" t="s">
        <v>80</v>
      </c>
      <c r="AV281" s="15" t="s">
        <v>78</v>
      </c>
      <c r="AW281" s="15" t="s">
        <v>27</v>
      </c>
      <c r="AX281" s="15" t="s">
        <v>71</v>
      </c>
      <c r="AY281" s="175" t="s">
        <v>152</v>
      </c>
    </row>
    <row r="282" spans="1:65" s="13" customFormat="1">
      <c r="B282" s="159"/>
      <c r="D282" s="160" t="s">
        <v>160</v>
      </c>
      <c r="E282" s="161" t="s">
        <v>1</v>
      </c>
      <c r="F282" s="162" t="s">
        <v>704</v>
      </c>
      <c r="H282" s="163">
        <v>0.34899999999999998</v>
      </c>
      <c r="L282" s="159"/>
      <c r="M282" s="164"/>
      <c r="N282" s="165"/>
      <c r="O282" s="165"/>
      <c r="P282" s="165"/>
      <c r="Q282" s="165"/>
      <c r="R282" s="165"/>
      <c r="S282" s="165"/>
      <c r="T282" s="166"/>
      <c r="AT282" s="161" t="s">
        <v>160</v>
      </c>
      <c r="AU282" s="161" t="s">
        <v>80</v>
      </c>
      <c r="AV282" s="13" t="s">
        <v>80</v>
      </c>
      <c r="AW282" s="13" t="s">
        <v>27</v>
      </c>
      <c r="AX282" s="13" t="s">
        <v>71</v>
      </c>
      <c r="AY282" s="161" t="s">
        <v>152</v>
      </c>
    </row>
    <row r="283" spans="1:65" s="15" customFormat="1">
      <c r="B283" s="174"/>
      <c r="D283" s="160" t="s">
        <v>160</v>
      </c>
      <c r="E283" s="175" t="s">
        <v>1</v>
      </c>
      <c r="F283" s="176" t="s">
        <v>689</v>
      </c>
      <c r="H283" s="175" t="s">
        <v>1</v>
      </c>
      <c r="L283" s="174"/>
      <c r="M283" s="177"/>
      <c r="N283" s="178"/>
      <c r="O283" s="178"/>
      <c r="P283" s="178"/>
      <c r="Q283" s="178"/>
      <c r="R283" s="178"/>
      <c r="S283" s="178"/>
      <c r="T283" s="179"/>
      <c r="AT283" s="175" t="s">
        <v>160</v>
      </c>
      <c r="AU283" s="175" t="s">
        <v>80</v>
      </c>
      <c r="AV283" s="15" t="s">
        <v>78</v>
      </c>
      <c r="AW283" s="15" t="s">
        <v>27</v>
      </c>
      <c r="AX283" s="15" t="s">
        <v>71</v>
      </c>
      <c r="AY283" s="175" t="s">
        <v>152</v>
      </c>
    </row>
    <row r="284" spans="1:65" s="13" customFormat="1">
      <c r="B284" s="159"/>
      <c r="D284" s="160" t="s">
        <v>160</v>
      </c>
      <c r="E284" s="161" t="s">
        <v>1</v>
      </c>
      <c r="F284" s="162" t="s">
        <v>705</v>
      </c>
      <c r="H284" s="163">
        <v>0.51600000000000001</v>
      </c>
      <c r="L284" s="159"/>
      <c r="M284" s="164"/>
      <c r="N284" s="165"/>
      <c r="O284" s="165"/>
      <c r="P284" s="165"/>
      <c r="Q284" s="165"/>
      <c r="R284" s="165"/>
      <c r="S284" s="165"/>
      <c r="T284" s="166"/>
      <c r="AT284" s="161" t="s">
        <v>160</v>
      </c>
      <c r="AU284" s="161" t="s">
        <v>80</v>
      </c>
      <c r="AV284" s="13" t="s">
        <v>80</v>
      </c>
      <c r="AW284" s="13" t="s">
        <v>27</v>
      </c>
      <c r="AX284" s="13" t="s">
        <v>71</v>
      </c>
      <c r="AY284" s="161" t="s">
        <v>152</v>
      </c>
    </row>
    <row r="285" spans="1:65" s="14" customFormat="1">
      <c r="B285" s="167"/>
      <c r="D285" s="160" t="s">
        <v>160</v>
      </c>
      <c r="E285" s="168" t="s">
        <v>1</v>
      </c>
      <c r="F285" s="169" t="s">
        <v>162</v>
      </c>
      <c r="H285" s="170">
        <v>1.0779999999999998</v>
      </c>
      <c r="L285" s="167"/>
      <c r="M285" s="171"/>
      <c r="N285" s="172"/>
      <c r="O285" s="172"/>
      <c r="P285" s="172"/>
      <c r="Q285" s="172"/>
      <c r="R285" s="172"/>
      <c r="S285" s="172"/>
      <c r="T285" s="173"/>
      <c r="AT285" s="168" t="s">
        <v>160</v>
      </c>
      <c r="AU285" s="168" t="s">
        <v>80</v>
      </c>
      <c r="AV285" s="14" t="s">
        <v>158</v>
      </c>
      <c r="AW285" s="14" t="s">
        <v>27</v>
      </c>
      <c r="AX285" s="14" t="s">
        <v>78</v>
      </c>
      <c r="AY285" s="168" t="s">
        <v>152</v>
      </c>
    </row>
    <row r="286" spans="1:65" s="2" customFormat="1" ht="21.75" customHeight="1">
      <c r="A286" s="30"/>
      <c r="B286" s="146"/>
      <c r="C286" s="147" t="s">
        <v>355</v>
      </c>
      <c r="D286" s="147" t="s">
        <v>154</v>
      </c>
      <c r="E286" s="148" t="s">
        <v>716</v>
      </c>
      <c r="F286" s="149" t="s">
        <v>717</v>
      </c>
      <c r="G286" s="150" t="s">
        <v>214</v>
      </c>
      <c r="H286" s="151">
        <v>0.38800000000000001</v>
      </c>
      <c r="I286" s="152">
        <v>4928</v>
      </c>
      <c r="J286" s="152">
        <f>ROUND(I286*H286,2)</f>
        <v>1912.06</v>
      </c>
      <c r="K286" s="149" t="s">
        <v>173</v>
      </c>
      <c r="L286" s="31"/>
      <c r="M286" s="153" t="s">
        <v>1</v>
      </c>
      <c r="N286" s="154" t="s">
        <v>36</v>
      </c>
      <c r="O286" s="155">
        <v>15.532999999999999</v>
      </c>
      <c r="P286" s="155">
        <f>O286*H286</f>
        <v>6.0268040000000003</v>
      </c>
      <c r="Q286" s="155">
        <v>1.221E-2</v>
      </c>
      <c r="R286" s="155">
        <f>Q286*H286</f>
        <v>4.7374800000000005E-3</v>
      </c>
      <c r="S286" s="155">
        <v>0</v>
      </c>
      <c r="T286" s="156">
        <f>S286*H286</f>
        <v>0</v>
      </c>
      <c r="U286" s="30"/>
      <c r="V286" s="30"/>
      <c r="W286" s="30"/>
      <c r="X286" s="30"/>
      <c r="Y286" s="30"/>
      <c r="Z286" s="30"/>
      <c r="AA286" s="30"/>
      <c r="AB286" s="30"/>
      <c r="AC286" s="30"/>
      <c r="AD286" s="30"/>
      <c r="AE286" s="30"/>
      <c r="AR286" s="157" t="s">
        <v>158</v>
      </c>
      <c r="AT286" s="157" t="s">
        <v>154</v>
      </c>
      <c r="AU286" s="157" t="s">
        <v>80</v>
      </c>
      <c r="AY286" s="18" t="s">
        <v>152</v>
      </c>
      <c r="BE286" s="158">
        <f>IF(N286="základní",J286,0)</f>
        <v>1912.06</v>
      </c>
      <c r="BF286" s="158">
        <f>IF(N286="snížená",J286,0)</f>
        <v>0</v>
      </c>
      <c r="BG286" s="158">
        <f>IF(N286="zákl. přenesená",J286,0)</f>
        <v>0</v>
      </c>
      <c r="BH286" s="158">
        <f>IF(N286="sníž. přenesená",J286,0)</f>
        <v>0</v>
      </c>
      <c r="BI286" s="158">
        <f>IF(N286="nulová",J286,0)</f>
        <v>0</v>
      </c>
      <c r="BJ286" s="18" t="s">
        <v>78</v>
      </c>
      <c r="BK286" s="158">
        <f>ROUND(I286*H286,2)</f>
        <v>1912.06</v>
      </c>
      <c r="BL286" s="18" t="s">
        <v>158</v>
      </c>
      <c r="BM286" s="157" t="s">
        <v>718</v>
      </c>
    </row>
    <row r="287" spans="1:65" s="15" customFormat="1">
      <c r="B287" s="174"/>
      <c r="D287" s="160" t="s">
        <v>160</v>
      </c>
      <c r="E287" s="175" t="s">
        <v>1</v>
      </c>
      <c r="F287" s="176" t="s">
        <v>698</v>
      </c>
      <c r="H287" s="175" t="s">
        <v>1</v>
      </c>
      <c r="L287" s="174"/>
      <c r="M287" s="177"/>
      <c r="N287" s="178"/>
      <c r="O287" s="178"/>
      <c r="P287" s="178"/>
      <c r="Q287" s="178"/>
      <c r="R287" s="178"/>
      <c r="S287" s="178"/>
      <c r="T287" s="179"/>
      <c r="AT287" s="175" t="s">
        <v>160</v>
      </c>
      <c r="AU287" s="175" t="s">
        <v>80</v>
      </c>
      <c r="AV287" s="15" t="s">
        <v>78</v>
      </c>
      <c r="AW287" s="15" t="s">
        <v>27</v>
      </c>
      <c r="AX287" s="15" t="s">
        <v>71</v>
      </c>
      <c r="AY287" s="175" t="s">
        <v>152</v>
      </c>
    </row>
    <row r="288" spans="1:65" s="13" customFormat="1">
      <c r="B288" s="159"/>
      <c r="D288" s="160" t="s">
        <v>160</v>
      </c>
      <c r="E288" s="161" t="s">
        <v>1</v>
      </c>
      <c r="F288" s="162" t="s">
        <v>719</v>
      </c>
      <c r="H288" s="163">
        <v>0.38800000000000001</v>
      </c>
      <c r="L288" s="159"/>
      <c r="M288" s="164"/>
      <c r="N288" s="165"/>
      <c r="O288" s="165"/>
      <c r="P288" s="165"/>
      <c r="Q288" s="165"/>
      <c r="R288" s="165"/>
      <c r="S288" s="165"/>
      <c r="T288" s="166"/>
      <c r="AT288" s="161" t="s">
        <v>160</v>
      </c>
      <c r="AU288" s="161" t="s">
        <v>80</v>
      </c>
      <c r="AV288" s="13" t="s">
        <v>80</v>
      </c>
      <c r="AW288" s="13" t="s">
        <v>27</v>
      </c>
      <c r="AX288" s="13" t="s">
        <v>71</v>
      </c>
      <c r="AY288" s="161" t="s">
        <v>152</v>
      </c>
    </row>
    <row r="289" spans="1:65" s="14" customFormat="1">
      <c r="B289" s="167"/>
      <c r="D289" s="160" t="s">
        <v>160</v>
      </c>
      <c r="E289" s="168" t="s">
        <v>1</v>
      </c>
      <c r="F289" s="169" t="s">
        <v>162</v>
      </c>
      <c r="H289" s="170">
        <v>0.38800000000000001</v>
      </c>
      <c r="L289" s="167"/>
      <c r="M289" s="171"/>
      <c r="N289" s="172"/>
      <c r="O289" s="172"/>
      <c r="P289" s="172"/>
      <c r="Q289" s="172"/>
      <c r="R289" s="172"/>
      <c r="S289" s="172"/>
      <c r="T289" s="173"/>
      <c r="AT289" s="168" t="s">
        <v>160</v>
      </c>
      <c r="AU289" s="168" t="s">
        <v>80</v>
      </c>
      <c r="AV289" s="14" t="s">
        <v>158</v>
      </c>
      <c r="AW289" s="14" t="s">
        <v>27</v>
      </c>
      <c r="AX289" s="14" t="s">
        <v>78</v>
      </c>
      <c r="AY289" s="168" t="s">
        <v>152</v>
      </c>
    </row>
    <row r="290" spans="1:65" s="2" customFormat="1" ht="16.5" customHeight="1">
      <c r="A290" s="30"/>
      <c r="B290" s="146"/>
      <c r="C290" s="193" t="s">
        <v>361</v>
      </c>
      <c r="D290" s="193" t="s">
        <v>709</v>
      </c>
      <c r="E290" s="194" t="s">
        <v>720</v>
      </c>
      <c r="F290" s="195" t="s">
        <v>721</v>
      </c>
      <c r="G290" s="196" t="s">
        <v>214</v>
      </c>
      <c r="H290" s="197">
        <v>0.38800000000000001</v>
      </c>
      <c r="I290" s="198">
        <v>20640</v>
      </c>
      <c r="J290" s="198">
        <f>ROUND(I290*H290,2)</f>
        <v>8008.32</v>
      </c>
      <c r="K290" s="195" t="s">
        <v>173</v>
      </c>
      <c r="L290" s="199"/>
      <c r="M290" s="200" t="s">
        <v>1</v>
      </c>
      <c r="N290" s="201" t="s">
        <v>36</v>
      </c>
      <c r="O290" s="155">
        <v>0</v>
      </c>
      <c r="P290" s="155">
        <f>O290*H290</f>
        <v>0</v>
      </c>
      <c r="Q290" s="155">
        <v>1</v>
      </c>
      <c r="R290" s="155">
        <f>Q290*H290</f>
        <v>0.38800000000000001</v>
      </c>
      <c r="S290" s="155">
        <v>0</v>
      </c>
      <c r="T290" s="156">
        <f>S290*H290</f>
        <v>0</v>
      </c>
      <c r="U290" s="30"/>
      <c r="V290" s="30"/>
      <c r="W290" s="30"/>
      <c r="X290" s="30"/>
      <c r="Y290" s="30"/>
      <c r="Z290" s="30"/>
      <c r="AA290" s="30"/>
      <c r="AB290" s="30"/>
      <c r="AC290" s="30"/>
      <c r="AD290" s="30"/>
      <c r="AE290" s="30"/>
      <c r="AR290" s="157" t="s">
        <v>196</v>
      </c>
      <c r="AT290" s="157" t="s">
        <v>709</v>
      </c>
      <c r="AU290" s="157" t="s">
        <v>80</v>
      </c>
      <c r="AY290" s="18" t="s">
        <v>152</v>
      </c>
      <c r="BE290" s="158">
        <f>IF(N290="základní",J290,0)</f>
        <v>8008.32</v>
      </c>
      <c r="BF290" s="158">
        <f>IF(N290="snížená",J290,0)</f>
        <v>0</v>
      </c>
      <c r="BG290" s="158">
        <f>IF(N290="zákl. přenesená",J290,0)</f>
        <v>0</v>
      </c>
      <c r="BH290" s="158">
        <f>IF(N290="sníž. přenesená",J290,0)</f>
        <v>0</v>
      </c>
      <c r="BI290" s="158">
        <f>IF(N290="nulová",J290,0)</f>
        <v>0</v>
      </c>
      <c r="BJ290" s="18" t="s">
        <v>78</v>
      </c>
      <c r="BK290" s="158">
        <f>ROUND(I290*H290,2)</f>
        <v>8008.32</v>
      </c>
      <c r="BL290" s="18" t="s">
        <v>158</v>
      </c>
      <c r="BM290" s="157" t="s">
        <v>722</v>
      </c>
    </row>
    <row r="291" spans="1:65" s="2" customFormat="1" ht="21.75" customHeight="1">
      <c r="A291" s="30"/>
      <c r="B291" s="146"/>
      <c r="C291" s="147" t="s">
        <v>368</v>
      </c>
      <c r="D291" s="147" t="s">
        <v>154</v>
      </c>
      <c r="E291" s="148" t="s">
        <v>723</v>
      </c>
      <c r="F291" s="149" t="s">
        <v>724</v>
      </c>
      <c r="G291" s="150" t="s">
        <v>157</v>
      </c>
      <c r="H291" s="151">
        <v>7.95</v>
      </c>
      <c r="I291" s="152">
        <v>163.85</v>
      </c>
      <c r="J291" s="152">
        <f>ROUND(I291*H291,2)</f>
        <v>1302.6099999999999</v>
      </c>
      <c r="K291" s="149" t="s">
        <v>173</v>
      </c>
      <c r="L291" s="31"/>
      <c r="M291" s="153" t="s">
        <v>1</v>
      </c>
      <c r="N291" s="154" t="s">
        <v>36</v>
      </c>
      <c r="O291" s="155">
        <v>0.39</v>
      </c>
      <c r="P291" s="155">
        <f>O291*H291</f>
        <v>3.1005000000000003</v>
      </c>
      <c r="Q291" s="155">
        <v>1.1000000000000001E-3</v>
      </c>
      <c r="R291" s="155">
        <f>Q291*H291</f>
        <v>8.745000000000001E-3</v>
      </c>
      <c r="S291" s="155">
        <v>0</v>
      </c>
      <c r="T291" s="156">
        <f>S291*H291</f>
        <v>0</v>
      </c>
      <c r="U291" s="30"/>
      <c r="V291" s="30"/>
      <c r="W291" s="30"/>
      <c r="X291" s="30"/>
      <c r="Y291" s="30"/>
      <c r="Z291" s="30"/>
      <c r="AA291" s="30"/>
      <c r="AB291" s="30"/>
      <c r="AC291" s="30"/>
      <c r="AD291" s="30"/>
      <c r="AE291" s="30"/>
      <c r="AR291" s="157" t="s">
        <v>158</v>
      </c>
      <c r="AT291" s="157" t="s">
        <v>154</v>
      </c>
      <c r="AU291" s="157" t="s">
        <v>80</v>
      </c>
      <c r="AY291" s="18" t="s">
        <v>152</v>
      </c>
      <c r="BE291" s="158">
        <f>IF(N291="základní",J291,0)</f>
        <v>1302.6099999999999</v>
      </c>
      <c r="BF291" s="158">
        <f>IF(N291="snížená",J291,0)</f>
        <v>0</v>
      </c>
      <c r="BG291" s="158">
        <f>IF(N291="zákl. přenesená",J291,0)</f>
        <v>0</v>
      </c>
      <c r="BH291" s="158">
        <f>IF(N291="sníž. přenesená",J291,0)</f>
        <v>0</v>
      </c>
      <c r="BI291" s="158">
        <f>IF(N291="nulová",J291,0)</f>
        <v>0</v>
      </c>
      <c r="BJ291" s="18" t="s">
        <v>78</v>
      </c>
      <c r="BK291" s="158">
        <f>ROUND(I291*H291,2)</f>
        <v>1302.6099999999999</v>
      </c>
      <c r="BL291" s="18" t="s">
        <v>158</v>
      </c>
      <c r="BM291" s="157" t="s">
        <v>725</v>
      </c>
    </row>
    <row r="292" spans="1:65" s="15" customFormat="1">
      <c r="B292" s="174"/>
      <c r="D292" s="160" t="s">
        <v>160</v>
      </c>
      <c r="E292" s="175" t="s">
        <v>1</v>
      </c>
      <c r="F292" s="176" t="s">
        <v>726</v>
      </c>
      <c r="H292" s="175" t="s">
        <v>1</v>
      </c>
      <c r="L292" s="174"/>
      <c r="M292" s="177"/>
      <c r="N292" s="178"/>
      <c r="O292" s="178"/>
      <c r="P292" s="178"/>
      <c r="Q292" s="178"/>
      <c r="R292" s="178"/>
      <c r="S292" s="178"/>
      <c r="T292" s="179"/>
      <c r="AT292" s="175" t="s">
        <v>160</v>
      </c>
      <c r="AU292" s="175" t="s">
        <v>80</v>
      </c>
      <c r="AV292" s="15" t="s">
        <v>78</v>
      </c>
      <c r="AW292" s="15" t="s">
        <v>27</v>
      </c>
      <c r="AX292" s="15" t="s">
        <v>71</v>
      </c>
      <c r="AY292" s="175" t="s">
        <v>152</v>
      </c>
    </row>
    <row r="293" spans="1:65" s="13" customFormat="1">
      <c r="B293" s="159"/>
      <c r="D293" s="160" t="s">
        <v>160</v>
      </c>
      <c r="E293" s="161" t="s">
        <v>1</v>
      </c>
      <c r="F293" s="162" t="s">
        <v>727</v>
      </c>
      <c r="H293" s="163">
        <v>3</v>
      </c>
      <c r="L293" s="159"/>
      <c r="M293" s="164"/>
      <c r="N293" s="165"/>
      <c r="O293" s="165"/>
      <c r="P293" s="165"/>
      <c r="Q293" s="165"/>
      <c r="R293" s="165"/>
      <c r="S293" s="165"/>
      <c r="T293" s="166"/>
      <c r="AT293" s="161" t="s">
        <v>160</v>
      </c>
      <c r="AU293" s="161" t="s">
        <v>80</v>
      </c>
      <c r="AV293" s="13" t="s">
        <v>80</v>
      </c>
      <c r="AW293" s="13" t="s">
        <v>27</v>
      </c>
      <c r="AX293" s="13" t="s">
        <v>71</v>
      </c>
      <c r="AY293" s="161" t="s">
        <v>152</v>
      </c>
    </row>
    <row r="294" spans="1:65" s="13" customFormat="1">
      <c r="B294" s="159"/>
      <c r="D294" s="160" t="s">
        <v>160</v>
      </c>
      <c r="E294" s="161" t="s">
        <v>1</v>
      </c>
      <c r="F294" s="162" t="s">
        <v>728</v>
      </c>
      <c r="H294" s="163">
        <v>2.0699999999999998</v>
      </c>
      <c r="L294" s="159"/>
      <c r="M294" s="164"/>
      <c r="N294" s="165"/>
      <c r="O294" s="165"/>
      <c r="P294" s="165"/>
      <c r="Q294" s="165"/>
      <c r="R294" s="165"/>
      <c r="S294" s="165"/>
      <c r="T294" s="166"/>
      <c r="AT294" s="161" t="s">
        <v>160</v>
      </c>
      <c r="AU294" s="161" t="s">
        <v>80</v>
      </c>
      <c r="AV294" s="13" t="s">
        <v>80</v>
      </c>
      <c r="AW294" s="13" t="s">
        <v>27</v>
      </c>
      <c r="AX294" s="13" t="s">
        <v>71</v>
      </c>
      <c r="AY294" s="161" t="s">
        <v>152</v>
      </c>
    </row>
    <row r="295" spans="1:65" s="13" customFormat="1">
      <c r="B295" s="159"/>
      <c r="D295" s="160" t="s">
        <v>160</v>
      </c>
      <c r="E295" s="161" t="s">
        <v>1</v>
      </c>
      <c r="F295" s="162" t="s">
        <v>729</v>
      </c>
      <c r="H295" s="163">
        <v>0.84</v>
      </c>
      <c r="L295" s="159"/>
      <c r="M295" s="164"/>
      <c r="N295" s="165"/>
      <c r="O295" s="165"/>
      <c r="P295" s="165"/>
      <c r="Q295" s="165"/>
      <c r="R295" s="165"/>
      <c r="S295" s="165"/>
      <c r="T295" s="166"/>
      <c r="AT295" s="161" t="s">
        <v>160</v>
      </c>
      <c r="AU295" s="161" t="s">
        <v>80</v>
      </c>
      <c r="AV295" s="13" t="s">
        <v>80</v>
      </c>
      <c r="AW295" s="13" t="s">
        <v>27</v>
      </c>
      <c r="AX295" s="13" t="s">
        <v>71</v>
      </c>
      <c r="AY295" s="161" t="s">
        <v>152</v>
      </c>
    </row>
    <row r="296" spans="1:65" s="13" customFormat="1">
      <c r="B296" s="159"/>
      <c r="D296" s="160" t="s">
        <v>160</v>
      </c>
      <c r="E296" s="161" t="s">
        <v>1</v>
      </c>
      <c r="F296" s="162" t="s">
        <v>730</v>
      </c>
      <c r="H296" s="163">
        <v>2.04</v>
      </c>
      <c r="L296" s="159"/>
      <c r="M296" s="164"/>
      <c r="N296" s="165"/>
      <c r="O296" s="165"/>
      <c r="P296" s="165"/>
      <c r="Q296" s="165"/>
      <c r="R296" s="165"/>
      <c r="S296" s="165"/>
      <c r="T296" s="166"/>
      <c r="AT296" s="161" t="s">
        <v>160</v>
      </c>
      <c r="AU296" s="161" t="s">
        <v>80</v>
      </c>
      <c r="AV296" s="13" t="s">
        <v>80</v>
      </c>
      <c r="AW296" s="13" t="s">
        <v>27</v>
      </c>
      <c r="AX296" s="13" t="s">
        <v>71</v>
      </c>
      <c r="AY296" s="161" t="s">
        <v>152</v>
      </c>
    </row>
    <row r="297" spans="1:65" s="14" customFormat="1">
      <c r="B297" s="167"/>
      <c r="D297" s="160" t="s">
        <v>160</v>
      </c>
      <c r="E297" s="168" t="s">
        <v>1</v>
      </c>
      <c r="F297" s="169" t="s">
        <v>162</v>
      </c>
      <c r="H297" s="170">
        <v>7.95</v>
      </c>
      <c r="L297" s="167"/>
      <c r="M297" s="171"/>
      <c r="N297" s="172"/>
      <c r="O297" s="172"/>
      <c r="P297" s="172"/>
      <c r="Q297" s="172"/>
      <c r="R297" s="172"/>
      <c r="S297" s="172"/>
      <c r="T297" s="173"/>
      <c r="AT297" s="168" t="s">
        <v>160</v>
      </c>
      <c r="AU297" s="168" t="s">
        <v>80</v>
      </c>
      <c r="AV297" s="14" t="s">
        <v>158</v>
      </c>
      <c r="AW297" s="14" t="s">
        <v>27</v>
      </c>
      <c r="AX297" s="14" t="s">
        <v>78</v>
      </c>
      <c r="AY297" s="168" t="s">
        <v>152</v>
      </c>
    </row>
    <row r="298" spans="1:65" s="2" customFormat="1" ht="16.5" customHeight="1">
      <c r="A298" s="30"/>
      <c r="B298" s="146"/>
      <c r="C298" s="147" t="s">
        <v>377</v>
      </c>
      <c r="D298" s="147" t="s">
        <v>154</v>
      </c>
      <c r="E298" s="148" t="s">
        <v>731</v>
      </c>
      <c r="F298" s="149" t="s">
        <v>732</v>
      </c>
      <c r="G298" s="150" t="s">
        <v>157</v>
      </c>
      <c r="H298" s="151">
        <v>137.20599999999999</v>
      </c>
      <c r="I298" s="152">
        <v>167.55</v>
      </c>
      <c r="J298" s="152">
        <f>ROUND(I298*H298,2)</f>
        <v>22988.87</v>
      </c>
      <c r="K298" s="149" t="s">
        <v>173</v>
      </c>
      <c r="L298" s="31"/>
      <c r="M298" s="153" t="s">
        <v>1</v>
      </c>
      <c r="N298" s="154" t="s">
        <v>36</v>
      </c>
      <c r="O298" s="155">
        <v>0.42699999999999999</v>
      </c>
      <c r="P298" s="155">
        <f>O298*H298</f>
        <v>58.586961999999993</v>
      </c>
      <c r="Q298" s="155">
        <v>2.8570000000000002E-2</v>
      </c>
      <c r="R298" s="155">
        <f>Q298*H298</f>
        <v>3.9199754200000001</v>
      </c>
      <c r="S298" s="155">
        <v>0</v>
      </c>
      <c r="T298" s="156">
        <f>S298*H298</f>
        <v>0</v>
      </c>
      <c r="U298" s="30"/>
      <c r="V298" s="30"/>
      <c r="W298" s="30"/>
      <c r="X298" s="30"/>
      <c r="Y298" s="30"/>
      <c r="Z298" s="30"/>
      <c r="AA298" s="30"/>
      <c r="AB298" s="30"/>
      <c r="AC298" s="30"/>
      <c r="AD298" s="30"/>
      <c r="AE298" s="30"/>
      <c r="AR298" s="157" t="s">
        <v>158</v>
      </c>
      <c r="AT298" s="157" t="s">
        <v>154</v>
      </c>
      <c r="AU298" s="157" t="s">
        <v>80</v>
      </c>
      <c r="AY298" s="18" t="s">
        <v>152</v>
      </c>
      <c r="BE298" s="158">
        <f>IF(N298="základní",J298,0)</f>
        <v>22988.87</v>
      </c>
      <c r="BF298" s="158">
        <f>IF(N298="snížená",J298,0)</f>
        <v>0</v>
      </c>
      <c r="BG298" s="158">
        <f>IF(N298="zákl. přenesená",J298,0)</f>
        <v>0</v>
      </c>
      <c r="BH298" s="158">
        <f>IF(N298="sníž. přenesená",J298,0)</f>
        <v>0</v>
      </c>
      <c r="BI298" s="158">
        <f>IF(N298="nulová",J298,0)</f>
        <v>0</v>
      </c>
      <c r="BJ298" s="18" t="s">
        <v>78</v>
      </c>
      <c r="BK298" s="158">
        <f>ROUND(I298*H298,2)</f>
        <v>22988.87</v>
      </c>
      <c r="BL298" s="18" t="s">
        <v>158</v>
      </c>
      <c r="BM298" s="157" t="s">
        <v>733</v>
      </c>
    </row>
    <row r="299" spans="1:65" s="15" customFormat="1">
      <c r="B299" s="174"/>
      <c r="D299" s="160" t="s">
        <v>160</v>
      </c>
      <c r="E299" s="175" t="s">
        <v>1</v>
      </c>
      <c r="F299" s="176" t="s">
        <v>734</v>
      </c>
      <c r="H299" s="175" t="s">
        <v>1</v>
      </c>
      <c r="L299" s="174"/>
      <c r="M299" s="177"/>
      <c r="N299" s="178"/>
      <c r="O299" s="178"/>
      <c r="P299" s="178"/>
      <c r="Q299" s="178"/>
      <c r="R299" s="178"/>
      <c r="S299" s="178"/>
      <c r="T299" s="179"/>
      <c r="AT299" s="175" t="s">
        <v>160</v>
      </c>
      <c r="AU299" s="175" t="s">
        <v>80</v>
      </c>
      <c r="AV299" s="15" t="s">
        <v>78</v>
      </c>
      <c r="AW299" s="15" t="s">
        <v>27</v>
      </c>
      <c r="AX299" s="15" t="s">
        <v>71</v>
      </c>
      <c r="AY299" s="175" t="s">
        <v>152</v>
      </c>
    </row>
    <row r="300" spans="1:65" s="13" customFormat="1">
      <c r="B300" s="159"/>
      <c r="D300" s="160" t="s">
        <v>160</v>
      </c>
      <c r="E300" s="161" t="s">
        <v>1</v>
      </c>
      <c r="F300" s="162" t="s">
        <v>735</v>
      </c>
      <c r="H300" s="163">
        <v>137.20599999999999</v>
      </c>
      <c r="L300" s="159"/>
      <c r="M300" s="164"/>
      <c r="N300" s="165"/>
      <c r="O300" s="165"/>
      <c r="P300" s="165"/>
      <c r="Q300" s="165"/>
      <c r="R300" s="165"/>
      <c r="S300" s="165"/>
      <c r="T300" s="166"/>
      <c r="AT300" s="161" t="s">
        <v>160</v>
      </c>
      <c r="AU300" s="161" t="s">
        <v>80</v>
      </c>
      <c r="AV300" s="13" t="s">
        <v>80</v>
      </c>
      <c r="AW300" s="13" t="s">
        <v>27</v>
      </c>
      <c r="AX300" s="13" t="s">
        <v>71</v>
      </c>
      <c r="AY300" s="161" t="s">
        <v>152</v>
      </c>
    </row>
    <row r="301" spans="1:65" s="14" customFormat="1">
      <c r="B301" s="167"/>
      <c r="D301" s="160" t="s">
        <v>160</v>
      </c>
      <c r="E301" s="168" t="s">
        <v>1</v>
      </c>
      <c r="F301" s="169" t="s">
        <v>162</v>
      </c>
      <c r="H301" s="170">
        <v>137.20599999999999</v>
      </c>
      <c r="L301" s="167"/>
      <c r="M301" s="171"/>
      <c r="N301" s="172"/>
      <c r="O301" s="172"/>
      <c r="P301" s="172"/>
      <c r="Q301" s="172"/>
      <c r="R301" s="172"/>
      <c r="S301" s="172"/>
      <c r="T301" s="173"/>
      <c r="AT301" s="168" t="s">
        <v>160</v>
      </c>
      <c r="AU301" s="168" t="s">
        <v>80</v>
      </c>
      <c r="AV301" s="14" t="s">
        <v>158</v>
      </c>
      <c r="AW301" s="14" t="s">
        <v>27</v>
      </c>
      <c r="AX301" s="14" t="s">
        <v>78</v>
      </c>
      <c r="AY301" s="168" t="s">
        <v>152</v>
      </c>
    </row>
    <row r="302" spans="1:65" s="2" customFormat="1" ht="21.75" customHeight="1">
      <c r="A302" s="30"/>
      <c r="B302" s="146"/>
      <c r="C302" s="147" t="s">
        <v>386</v>
      </c>
      <c r="D302" s="147" t="s">
        <v>154</v>
      </c>
      <c r="E302" s="148" t="s">
        <v>736</v>
      </c>
      <c r="F302" s="149" t="s">
        <v>737</v>
      </c>
      <c r="G302" s="150" t="s">
        <v>157</v>
      </c>
      <c r="H302" s="151">
        <v>21.22</v>
      </c>
      <c r="I302" s="152">
        <v>363.44</v>
      </c>
      <c r="J302" s="152">
        <f>ROUND(I302*H302,2)</f>
        <v>7712.2</v>
      </c>
      <c r="K302" s="149" t="s">
        <v>173</v>
      </c>
      <c r="L302" s="31"/>
      <c r="M302" s="153" t="s">
        <v>1</v>
      </c>
      <c r="N302" s="154" t="s">
        <v>36</v>
      </c>
      <c r="O302" s="155">
        <v>0.66200000000000003</v>
      </c>
      <c r="P302" s="155">
        <f>O302*H302</f>
        <v>14.047639999999999</v>
      </c>
      <c r="Q302" s="155">
        <v>7.3370000000000005E-2</v>
      </c>
      <c r="R302" s="155">
        <f>Q302*H302</f>
        <v>1.5569113999999999</v>
      </c>
      <c r="S302" s="155">
        <v>0</v>
      </c>
      <c r="T302" s="156">
        <f>S302*H302</f>
        <v>0</v>
      </c>
      <c r="U302" s="30"/>
      <c r="V302" s="30"/>
      <c r="W302" s="30"/>
      <c r="X302" s="30"/>
      <c r="Y302" s="30"/>
      <c r="Z302" s="30"/>
      <c r="AA302" s="30"/>
      <c r="AB302" s="30"/>
      <c r="AC302" s="30"/>
      <c r="AD302" s="30"/>
      <c r="AE302" s="30"/>
      <c r="AR302" s="157" t="s">
        <v>158</v>
      </c>
      <c r="AT302" s="157" t="s">
        <v>154</v>
      </c>
      <c r="AU302" s="157" t="s">
        <v>80</v>
      </c>
      <c r="AY302" s="18" t="s">
        <v>152</v>
      </c>
      <c r="BE302" s="158">
        <f>IF(N302="základní",J302,0)</f>
        <v>7712.2</v>
      </c>
      <c r="BF302" s="158">
        <f>IF(N302="snížená",J302,0)</f>
        <v>0</v>
      </c>
      <c r="BG302" s="158">
        <f>IF(N302="zákl. přenesená",J302,0)</f>
        <v>0</v>
      </c>
      <c r="BH302" s="158">
        <f>IF(N302="sníž. přenesená",J302,0)</f>
        <v>0</v>
      </c>
      <c r="BI302" s="158">
        <f>IF(N302="nulová",J302,0)</f>
        <v>0</v>
      </c>
      <c r="BJ302" s="18" t="s">
        <v>78</v>
      </c>
      <c r="BK302" s="158">
        <f>ROUND(I302*H302,2)</f>
        <v>7712.2</v>
      </c>
      <c r="BL302" s="18" t="s">
        <v>158</v>
      </c>
      <c r="BM302" s="157" t="s">
        <v>738</v>
      </c>
    </row>
    <row r="303" spans="1:65" s="15" customFormat="1">
      <c r="B303" s="174"/>
      <c r="D303" s="160" t="s">
        <v>160</v>
      </c>
      <c r="E303" s="175" t="s">
        <v>1</v>
      </c>
      <c r="F303" s="176" t="s">
        <v>739</v>
      </c>
      <c r="H303" s="175" t="s">
        <v>1</v>
      </c>
      <c r="L303" s="174"/>
      <c r="M303" s="177"/>
      <c r="N303" s="178"/>
      <c r="O303" s="178"/>
      <c r="P303" s="178"/>
      <c r="Q303" s="178"/>
      <c r="R303" s="178"/>
      <c r="S303" s="178"/>
      <c r="T303" s="179"/>
      <c r="AT303" s="175" t="s">
        <v>160</v>
      </c>
      <c r="AU303" s="175" t="s">
        <v>80</v>
      </c>
      <c r="AV303" s="15" t="s">
        <v>78</v>
      </c>
      <c r="AW303" s="15" t="s">
        <v>27</v>
      </c>
      <c r="AX303" s="15" t="s">
        <v>71</v>
      </c>
      <c r="AY303" s="175" t="s">
        <v>152</v>
      </c>
    </row>
    <row r="304" spans="1:65" s="15" customFormat="1">
      <c r="B304" s="174"/>
      <c r="D304" s="160" t="s">
        <v>160</v>
      </c>
      <c r="E304" s="175" t="s">
        <v>1</v>
      </c>
      <c r="F304" s="176" t="s">
        <v>740</v>
      </c>
      <c r="H304" s="175" t="s">
        <v>1</v>
      </c>
      <c r="L304" s="174"/>
      <c r="M304" s="177"/>
      <c r="N304" s="178"/>
      <c r="O304" s="178"/>
      <c r="P304" s="178"/>
      <c r="Q304" s="178"/>
      <c r="R304" s="178"/>
      <c r="S304" s="178"/>
      <c r="T304" s="179"/>
      <c r="AT304" s="175" t="s">
        <v>160</v>
      </c>
      <c r="AU304" s="175" t="s">
        <v>80</v>
      </c>
      <c r="AV304" s="15" t="s">
        <v>78</v>
      </c>
      <c r="AW304" s="15" t="s">
        <v>27</v>
      </c>
      <c r="AX304" s="15" t="s">
        <v>71</v>
      </c>
      <c r="AY304" s="175" t="s">
        <v>152</v>
      </c>
    </row>
    <row r="305" spans="1:65" s="13" customFormat="1">
      <c r="B305" s="159"/>
      <c r="D305" s="160" t="s">
        <v>160</v>
      </c>
      <c r="E305" s="161" t="s">
        <v>1</v>
      </c>
      <c r="F305" s="162" t="s">
        <v>741</v>
      </c>
      <c r="H305" s="163">
        <v>25.42</v>
      </c>
      <c r="L305" s="159"/>
      <c r="M305" s="164"/>
      <c r="N305" s="165"/>
      <c r="O305" s="165"/>
      <c r="P305" s="165"/>
      <c r="Q305" s="165"/>
      <c r="R305" s="165"/>
      <c r="S305" s="165"/>
      <c r="T305" s="166"/>
      <c r="AT305" s="161" t="s">
        <v>160</v>
      </c>
      <c r="AU305" s="161" t="s">
        <v>80</v>
      </c>
      <c r="AV305" s="13" t="s">
        <v>80</v>
      </c>
      <c r="AW305" s="13" t="s">
        <v>27</v>
      </c>
      <c r="AX305" s="13" t="s">
        <v>71</v>
      </c>
      <c r="AY305" s="161" t="s">
        <v>152</v>
      </c>
    </row>
    <row r="306" spans="1:65" s="13" customFormat="1">
      <c r="B306" s="159"/>
      <c r="D306" s="160" t="s">
        <v>160</v>
      </c>
      <c r="E306" s="161" t="s">
        <v>1</v>
      </c>
      <c r="F306" s="162" t="s">
        <v>742</v>
      </c>
      <c r="H306" s="163">
        <v>-4.2</v>
      </c>
      <c r="L306" s="159"/>
      <c r="M306" s="164"/>
      <c r="N306" s="165"/>
      <c r="O306" s="165"/>
      <c r="P306" s="165"/>
      <c r="Q306" s="165"/>
      <c r="R306" s="165"/>
      <c r="S306" s="165"/>
      <c r="T306" s="166"/>
      <c r="AT306" s="161" t="s">
        <v>160</v>
      </c>
      <c r="AU306" s="161" t="s">
        <v>80</v>
      </c>
      <c r="AV306" s="13" t="s">
        <v>80</v>
      </c>
      <c r="AW306" s="13" t="s">
        <v>27</v>
      </c>
      <c r="AX306" s="13" t="s">
        <v>71</v>
      </c>
      <c r="AY306" s="161" t="s">
        <v>152</v>
      </c>
    </row>
    <row r="307" spans="1:65" s="16" customFormat="1">
      <c r="B307" s="186"/>
      <c r="D307" s="160" t="s">
        <v>160</v>
      </c>
      <c r="E307" s="187" t="s">
        <v>1</v>
      </c>
      <c r="F307" s="188" t="s">
        <v>743</v>
      </c>
      <c r="H307" s="189">
        <v>21.220000000000002</v>
      </c>
      <c r="L307" s="186"/>
      <c r="M307" s="190"/>
      <c r="N307" s="191"/>
      <c r="O307" s="191"/>
      <c r="P307" s="191"/>
      <c r="Q307" s="191"/>
      <c r="R307" s="191"/>
      <c r="S307" s="191"/>
      <c r="T307" s="192"/>
      <c r="AT307" s="187" t="s">
        <v>160</v>
      </c>
      <c r="AU307" s="187" t="s">
        <v>80</v>
      </c>
      <c r="AV307" s="16" t="s">
        <v>170</v>
      </c>
      <c r="AW307" s="16" t="s">
        <v>27</v>
      </c>
      <c r="AX307" s="16" t="s">
        <v>71</v>
      </c>
      <c r="AY307" s="187" t="s">
        <v>152</v>
      </c>
    </row>
    <row r="308" spans="1:65" s="14" customFormat="1">
      <c r="B308" s="167"/>
      <c r="D308" s="160" t="s">
        <v>160</v>
      </c>
      <c r="E308" s="168" t="s">
        <v>1</v>
      </c>
      <c r="F308" s="169" t="s">
        <v>162</v>
      </c>
      <c r="H308" s="170">
        <v>21.220000000000002</v>
      </c>
      <c r="L308" s="167"/>
      <c r="M308" s="171"/>
      <c r="N308" s="172"/>
      <c r="O308" s="172"/>
      <c r="P308" s="172"/>
      <c r="Q308" s="172"/>
      <c r="R308" s="172"/>
      <c r="S308" s="172"/>
      <c r="T308" s="173"/>
      <c r="AT308" s="168" t="s">
        <v>160</v>
      </c>
      <c r="AU308" s="168" t="s">
        <v>80</v>
      </c>
      <c r="AV308" s="14" t="s">
        <v>158</v>
      </c>
      <c r="AW308" s="14" t="s">
        <v>27</v>
      </c>
      <c r="AX308" s="14" t="s">
        <v>78</v>
      </c>
      <c r="AY308" s="168" t="s">
        <v>152</v>
      </c>
    </row>
    <row r="309" spans="1:65" s="2" customFormat="1" ht="21.75" customHeight="1">
      <c r="A309" s="30"/>
      <c r="B309" s="146"/>
      <c r="C309" s="147" t="s">
        <v>399</v>
      </c>
      <c r="D309" s="147" t="s">
        <v>154</v>
      </c>
      <c r="E309" s="148" t="s">
        <v>744</v>
      </c>
      <c r="F309" s="149" t="s">
        <v>745</v>
      </c>
      <c r="G309" s="150" t="s">
        <v>157</v>
      </c>
      <c r="H309" s="151">
        <v>134.70500000000001</v>
      </c>
      <c r="I309" s="152">
        <v>441.05</v>
      </c>
      <c r="J309" s="152">
        <f>ROUND(I309*H309,2)</f>
        <v>59411.64</v>
      </c>
      <c r="K309" s="149" t="s">
        <v>173</v>
      </c>
      <c r="L309" s="31"/>
      <c r="M309" s="153" t="s">
        <v>1</v>
      </c>
      <c r="N309" s="154" t="s">
        <v>36</v>
      </c>
      <c r="O309" s="155">
        <v>0.67800000000000005</v>
      </c>
      <c r="P309" s="155">
        <f>O309*H309</f>
        <v>91.329990000000009</v>
      </c>
      <c r="Q309" s="155">
        <v>0.10439</v>
      </c>
      <c r="R309" s="155">
        <f>Q309*H309</f>
        <v>14.061854950000001</v>
      </c>
      <c r="S309" s="155">
        <v>0</v>
      </c>
      <c r="T309" s="156">
        <f>S309*H309</f>
        <v>0</v>
      </c>
      <c r="U309" s="30"/>
      <c r="V309" s="30"/>
      <c r="W309" s="30"/>
      <c r="X309" s="30"/>
      <c r="Y309" s="30"/>
      <c r="Z309" s="30"/>
      <c r="AA309" s="30"/>
      <c r="AB309" s="30"/>
      <c r="AC309" s="30"/>
      <c r="AD309" s="30"/>
      <c r="AE309" s="30"/>
      <c r="AR309" s="157" t="s">
        <v>158</v>
      </c>
      <c r="AT309" s="157" t="s">
        <v>154</v>
      </c>
      <c r="AU309" s="157" t="s">
        <v>80</v>
      </c>
      <c r="AY309" s="18" t="s">
        <v>152</v>
      </c>
      <c r="BE309" s="158">
        <f>IF(N309="základní",J309,0)</f>
        <v>59411.64</v>
      </c>
      <c r="BF309" s="158">
        <f>IF(N309="snížená",J309,0)</f>
        <v>0</v>
      </c>
      <c r="BG309" s="158">
        <f>IF(N309="zákl. přenesená",J309,0)</f>
        <v>0</v>
      </c>
      <c r="BH309" s="158">
        <f>IF(N309="sníž. přenesená",J309,0)</f>
        <v>0</v>
      </c>
      <c r="BI309" s="158">
        <f>IF(N309="nulová",J309,0)</f>
        <v>0</v>
      </c>
      <c r="BJ309" s="18" t="s">
        <v>78</v>
      </c>
      <c r="BK309" s="158">
        <f>ROUND(I309*H309,2)</f>
        <v>59411.64</v>
      </c>
      <c r="BL309" s="18" t="s">
        <v>158</v>
      </c>
      <c r="BM309" s="157" t="s">
        <v>746</v>
      </c>
    </row>
    <row r="310" spans="1:65" s="15" customFormat="1">
      <c r="B310" s="174"/>
      <c r="D310" s="160" t="s">
        <v>160</v>
      </c>
      <c r="E310" s="175" t="s">
        <v>1</v>
      </c>
      <c r="F310" s="176" t="s">
        <v>739</v>
      </c>
      <c r="H310" s="175" t="s">
        <v>1</v>
      </c>
      <c r="L310" s="174"/>
      <c r="M310" s="177"/>
      <c r="N310" s="178"/>
      <c r="O310" s="178"/>
      <c r="P310" s="178"/>
      <c r="Q310" s="178"/>
      <c r="R310" s="178"/>
      <c r="S310" s="178"/>
      <c r="T310" s="179"/>
      <c r="AT310" s="175" t="s">
        <v>160</v>
      </c>
      <c r="AU310" s="175" t="s">
        <v>80</v>
      </c>
      <c r="AV310" s="15" t="s">
        <v>78</v>
      </c>
      <c r="AW310" s="15" t="s">
        <v>27</v>
      </c>
      <c r="AX310" s="15" t="s">
        <v>71</v>
      </c>
      <c r="AY310" s="175" t="s">
        <v>152</v>
      </c>
    </row>
    <row r="311" spans="1:65" s="15" customFormat="1">
      <c r="B311" s="174"/>
      <c r="D311" s="160" t="s">
        <v>160</v>
      </c>
      <c r="E311" s="175" t="s">
        <v>1</v>
      </c>
      <c r="F311" s="176" t="s">
        <v>747</v>
      </c>
      <c r="H311" s="175" t="s">
        <v>1</v>
      </c>
      <c r="L311" s="174"/>
      <c r="M311" s="177"/>
      <c r="N311" s="178"/>
      <c r="O311" s="178"/>
      <c r="P311" s="178"/>
      <c r="Q311" s="178"/>
      <c r="R311" s="178"/>
      <c r="S311" s="178"/>
      <c r="T311" s="179"/>
      <c r="AT311" s="175" t="s">
        <v>160</v>
      </c>
      <c r="AU311" s="175" t="s">
        <v>80</v>
      </c>
      <c r="AV311" s="15" t="s">
        <v>78</v>
      </c>
      <c r="AW311" s="15" t="s">
        <v>27</v>
      </c>
      <c r="AX311" s="15" t="s">
        <v>71</v>
      </c>
      <c r="AY311" s="175" t="s">
        <v>152</v>
      </c>
    </row>
    <row r="312" spans="1:65" s="13" customFormat="1">
      <c r="B312" s="159"/>
      <c r="D312" s="160" t="s">
        <v>160</v>
      </c>
      <c r="E312" s="161" t="s">
        <v>1</v>
      </c>
      <c r="F312" s="162" t="s">
        <v>748</v>
      </c>
      <c r="H312" s="163">
        <v>6.15</v>
      </c>
      <c r="L312" s="159"/>
      <c r="M312" s="164"/>
      <c r="N312" s="165"/>
      <c r="O312" s="165"/>
      <c r="P312" s="165"/>
      <c r="Q312" s="165"/>
      <c r="R312" s="165"/>
      <c r="S312" s="165"/>
      <c r="T312" s="166"/>
      <c r="AT312" s="161" t="s">
        <v>160</v>
      </c>
      <c r="AU312" s="161" t="s">
        <v>80</v>
      </c>
      <c r="AV312" s="13" t="s">
        <v>80</v>
      </c>
      <c r="AW312" s="13" t="s">
        <v>27</v>
      </c>
      <c r="AX312" s="13" t="s">
        <v>71</v>
      </c>
      <c r="AY312" s="161" t="s">
        <v>152</v>
      </c>
    </row>
    <row r="313" spans="1:65" s="15" customFormat="1">
      <c r="B313" s="174"/>
      <c r="D313" s="160" t="s">
        <v>160</v>
      </c>
      <c r="E313" s="175" t="s">
        <v>1</v>
      </c>
      <c r="F313" s="176" t="s">
        <v>740</v>
      </c>
      <c r="H313" s="175" t="s">
        <v>1</v>
      </c>
      <c r="L313" s="174"/>
      <c r="M313" s="177"/>
      <c r="N313" s="178"/>
      <c r="O313" s="178"/>
      <c r="P313" s="178"/>
      <c r="Q313" s="178"/>
      <c r="R313" s="178"/>
      <c r="S313" s="178"/>
      <c r="T313" s="179"/>
      <c r="AT313" s="175" t="s">
        <v>160</v>
      </c>
      <c r="AU313" s="175" t="s">
        <v>80</v>
      </c>
      <c r="AV313" s="15" t="s">
        <v>78</v>
      </c>
      <c r="AW313" s="15" t="s">
        <v>27</v>
      </c>
      <c r="AX313" s="15" t="s">
        <v>71</v>
      </c>
      <c r="AY313" s="175" t="s">
        <v>152</v>
      </c>
    </row>
    <row r="314" spans="1:65" s="13" customFormat="1">
      <c r="B314" s="159"/>
      <c r="D314" s="160" t="s">
        <v>160</v>
      </c>
      <c r="E314" s="161" t="s">
        <v>1</v>
      </c>
      <c r="F314" s="162" t="s">
        <v>749</v>
      </c>
      <c r="H314" s="163">
        <v>9.31</v>
      </c>
      <c r="L314" s="159"/>
      <c r="M314" s="164"/>
      <c r="N314" s="165"/>
      <c r="O314" s="165"/>
      <c r="P314" s="165"/>
      <c r="Q314" s="165"/>
      <c r="R314" s="165"/>
      <c r="S314" s="165"/>
      <c r="T314" s="166"/>
      <c r="AT314" s="161" t="s">
        <v>160</v>
      </c>
      <c r="AU314" s="161" t="s">
        <v>80</v>
      </c>
      <c r="AV314" s="13" t="s">
        <v>80</v>
      </c>
      <c r="AW314" s="13" t="s">
        <v>27</v>
      </c>
      <c r="AX314" s="13" t="s">
        <v>71</v>
      </c>
      <c r="AY314" s="161" t="s">
        <v>152</v>
      </c>
    </row>
    <row r="315" spans="1:65" s="13" customFormat="1">
      <c r="B315" s="159"/>
      <c r="D315" s="160" t="s">
        <v>160</v>
      </c>
      <c r="E315" s="161" t="s">
        <v>1</v>
      </c>
      <c r="F315" s="162" t="s">
        <v>335</v>
      </c>
      <c r="H315" s="163">
        <v>-1.8</v>
      </c>
      <c r="L315" s="159"/>
      <c r="M315" s="164"/>
      <c r="N315" s="165"/>
      <c r="O315" s="165"/>
      <c r="P315" s="165"/>
      <c r="Q315" s="165"/>
      <c r="R315" s="165"/>
      <c r="S315" s="165"/>
      <c r="T315" s="166"/>
      <c r="AT315" s="161" t="s">
        <v>160</v>
      </c>
      <c r="AU315" s="161" t="s">
        <v>80</v>
      </c>
      <c r="AV315" s="13" t="s">
        <v>80</v>
      </c>
      <c r="AW315" s="13" t="s">
        <v>27</v>
      </c>
      <c r="AX315" s="13" t="s">
        <v>71</v>
      </c>
      <c r="AY315" s="161" t="s">
        <v>152</v>
      </c>
    </row>
    <row r="316" spans="1:65" s="13" customFormat="1">
      <c r="B316" s="159"/>
      <c r="D316" s="160" t="s">
        <v>160</v>
      </c>
      <c r="E316" s="161" t="s">
        <v>1</v>
      </c>
      <c r="F316" s="162" t="s">
        <v>750</v>
      </c>
      <c r="H316" s="163">
        <v>15.337</v>
      </c>
      <c r="L316" s="159"/>
      <c r="M316" s="164"/>
      <c r="N316" s="165"/>
      <c r="O316" s="165"/>
      <c r="P316" s="165"/>
      <c r="Q316" s="165"/>
      <c r="R316" s="165"/>
      <c r="S316" s="165"/>
      <c r="T316" s="166"/>
      <c r="AT316" s="161" t="s">
        <v>160</v>
      </c>
      <c r="AU316" s="161" t="s">
        <v>80</v>
      </c>
      <c r="AV316" s="13" t="s">
        <v>80</v>
      </c>
      <c r="AW316" s="13" t="s">
        <v>27</v>
      </c>
      <c r="AX316" s="13" t="s">
        <v>71</v>
      </c>
      <c r="AY316" s="161" t="s">
        <v>152</v>
      </c>
    </row>
    <row r="317" spans="1:65" s="13" customFormat="1">
      <c r="B317" s="159"/>
      <c r="D317" s="160" t="s">
        <v>160</v>
      </c>
      <c r="E317" s="161" t="s">
        <v>1</v>
      </c>
      <c r="F317" s="162" t="s">
        <v>335</v>
      </c>
      <c r="H317" s="163">
        <v>-1.8</v>
      </c>
      <c r="L317" s="159"/>
      <c r="M317" s="164"/>
      <c r="N317" s="165"/>
      <c r="O317" s="165"/>
      <c r="P317" s="165"/>
      <c r="Q317" s="165"/>
      <c r="R317" s="165"/>
      <c r="S317" s="165"/>
      <c r="T317" s="166"/>
      <c r="AT317" s="161" t="s">
        <v>160</v>
      </c>
      <c r="AU317" s="161" t="s">
        <v>80</v>
      </c>
      <c r="AV317" s="13" t="s">
        <v>80</v>
      </c>
      <c r="AW317" s="13" t="s">
        <v>27</v>
      </c>
      <c r="AX317" s="13" t="s">
        <v>71</v>
      </c>
      <c r="AY317" s="161" t="s">
        <v>152</v>
      </c>
    </row>
    <row r="318" spans="1:65" s="15" customFormat="1">
      <c r="B318" s="174"/>
      <c r="D318" s="160" t="s">
        <v>160</v>
      </c>
      <c r="E318" s="175" t="s">
        <v>1</v>
      </c>
      <c r="F318" s="176" t="s">
        <v>751</v>
      </c>
      <c r="H318" s="175" t="s">
        <v>1</v>
      </c>
      <c r="L318" s="174"/>
      <c r="M318" s="177"/>
      <c r="N318" s="178"/>
      <c r="O318" s="178"/>
      <c r="P318" s="178"/>
      <c r="Q318" s="178"/>
      <c r="R318" s="178"/>
      <c r="S318" s="178"/>
      <c r="T318" s="179"/>
      <c r="AT318" s="175" t="s">
        <v>160</v>
      </c>
      <c r="AU318" s="175" t="s">
        <v>80</v>
      </c>
      <c r="AV318" s="15" t="s">
        <v>78</v>
      </c>
      <c r="AW318" s="15" t="s">
        <v>27</v>
      </c>
      <c r="AX318" s="15" t="s">
        <v>71</v>
      </c>
      <c r="AY318" s="175" t="s">
        <v>152</v>
      </c>
    </row>
    <row r="319" spans="1:65" s="13" customFormat="1">
      <c r="B319" s="159"/>
      <c r="D319" s="160" t="s">
        <v>160</v>
      </c>
      <c r="E319" s="161" t="s">
        <v>1</v>
      </c>
      <c r="F319" s="162" t="s">
        <v>752</v>
      </c>
      <c r="H319" s="163">
        <v>13.97</v>
      </c>
      <c r="L319" s="159"/>
      <c r="M319" s="164"/>
      <c r="N319" s="165"/>
      <c r="O319" s="165"/>
      <c r="P319" s="165"/>
      <c r="Q319" s="165"/>
      <c r="R319" s="165"/>
      <c r="S319" s="165"/>
      <c r="T319" s="166"/>
      <c r="AT319" s="161" t="s">
        <v>160</v>
      </c>
      <c r="AU319" s="161" t="s">
        <v>80</v>
      </c>
      <c r="AV319" s="13" t="s">
        <v>80</v>
      </c>
      <c r="AW319" s="13" t="s">
        <v>27</v>
      </c>
      <c r="AX319" s="13" t="s">
        <v>71</v>
      </c>
      <c r="AY319" s="161" t="s">
        <v>152</v>
      </c>
    </row>
    <row r="320" spans="1:65" s="13" customFormat="1">
      <c r="B320" s="159"/>
      <c r="D320" s="160" t="s">
        <v>160</v>
      </c>
      <c r="E320" s="161" t="s">
        <v>1</v>
      </c>
      <c r="F320" s="162" t="s">
        <v>753</v>
      </c>
      <c r="H320" s="163">
        <v>39.369999999999997</v>
      </c>
      <c r="L320" s="159"/>
      <c r="M320" s="164"/>
      <c r="N320" s="165"/>
      <c r="O320" s="165"/>
      <c r="P320" s="165"/>
      <c r="Q320" s="165"/>
      <c r="R320" s="165"/>
      <c r="S320" s="165"/>
      <c r="T320" s="166"/>
      <c r="AT320" s="161" t="s">
        <v>160</v>
      </c>
      <c r="AU320" s="161" t="s">
        <v>80</v>
      </c>
      <c r="AV320" s="13" t="s">
        <v>80</v>
      </c>
      <c r="AW320" s="13" t="s">
        <v>27</v>
      </c>
      <c r="AX320" s="13" t="s">
        <v>71</v>
      </c>
      <c r="AY320" s="161" t="s">
        <v>152</v>
      </c>
    </row>
    <row r="321" spans="1:65" s="15" customFormat="1">
      <c r="B321" s="174"/>
      <c r="D321" s="160" t="s">
        <v>160</v>
      </c>
      <c r="E321" s="175" t="s">
        <v>1</v>
      </c>
      <c r="F321" s="176" t="s">
        <v>754</v>
      </c>
      <c r="H321" s="175" t="s">
        <v>1</v>
      </c>
      <c r="L321" s="174"/>
      <c r="M321" s="177"/>
      <c r="N321" s="178"/>
      <c r="O321" s="178"/>
      <c r="P321" s="178"/>
      <c r="Q321" s="178"/>
      <c r="R321" s="178"/>
      <c r="S321" s="178"/>
      <c r="T321" s="179"/>
      <c r="AT321" s="175" t="s">
        <v>160</v>
      </c>
      <c r="AU321" s="175" t="s">
        <v>80</v>
      </c>
      <c r="AV321" s="15" t="s">
        <v>78</v>
      </c>
      <c r="AW321" s="15" t="s">
        <v>27</v>
      </c>
      <c r="AX321" s="15" t="s">
        <v>71</v>
      </c>
      <c r="AY321" s="175" t="s">
        <v>152</v>
      </c>
    </row>
    <row r="322" spans="1:65" s="13" customFormat="1">
      <c r="B322" s="159"/>
      <c r="D322" s="160" t="s">
        <v>160</v>
      </c>
      <c r="E322" s="161" t="s">
        <v>1</v>
      </c>
      <c r="F322" s="162" t="s">
        <v>755</v>
      </c>
      <c r="H322" s="163">
        <v>11.548</v>
      </c>
      <c r="L322" s="159"/>
      <c r="M322" s="164"/>
      <c r="N322" s="165"/>
      <c r="O322" s="165"/>
      <c r="P322" s="165"/>
      <c r="Q322" s="165"/>
      <c r="R322" s="165"/>
      <c r="S322" s="165"/>
      <c r="T322" s="166"/>
      <c r="AT322" s="161" t="s">
        <v>160</v>
      </c>
      <c r="AU322" s="161" t="s">
        <v>80</v>
      </c>
      <c r="AV322" s="13" t="s">
        <v>80</v>
      </c>
      <c r="AW322" s="13" t="s">
        <v>27</v>
      </c>
      <c r="AX322" s="13" t="s">
        <v>71</v>
      </c>
      <c r="AY322" s="161" t="s">
        <v>152</v>
      </c>
    </row>
    <row r="323" spans="1:65" s="13" customFormat="1">
      <c r="B323" s="159"/>
      <c r="D323" s="160" t="s">
        <v>160</v>
      </c>
      <c r="E323" s="161" t="s">
        <v>1</v>
      </c>
      <c r="F323" s="162" t="s">
        <v>756</v>
      </c>
      <c r="H323" s="163">
        <v>-1.6</v>
      </c>
      <c r="L323" s="159"/>
      <c r="M323" s="164"/>
      <c r="N323" s="165"/>
      <c r="O323" s="165"/>
      <c r="P323" s="165"/>
      <c r="Q323" s="165"/>
      <c r="R323" s="165"/>
      <c r="S323" s="165"/>
      <c r="T323" s="166"/>
      <c r="AT323" s="161" t="s">
        <v>160</v>
      </c>
      <c r="AU323" s="161" t="s">
        <v>80</v>
      </c>
      <c r="AV323" s="13" t="s">
        <v>80</v>
      </c>
      <c r="AW323" s="13" t="s">
        <v>27</v>
      </c>
      <c r="AX323" s="13" t="s">
        <v>71</v>
      </c>
      <c r="AY323" s="161" t="s">
        <v>152</v>
      </c>
    </row>
    <row r="324" spans="1:65" s="13" customFormat="1">
      <c r="B324" s="159"/>
      <c r="D324" s="160" t="s">
        <v>160</v>
      </c>
      <c r="E324" s="161" t="s">
        <v>1</v>
      </c>
      <c r="F324" s="162" t="s">
        <v>757</v>
      </c>
      <c r="H324" s="163">
        <v>-2.8</v>
      </c>
      <c r="L324" s="159"/>
      <c r="M324" s="164"/>
      <c r="N324" s="165"/>
      <c r="O324" s="165"/>
      <c r="P324" s="165"/>
      <c r="Q324" s="165"/>
      <c r="R324" s="165"/>
      <c r="S324" s="165"/>
      <c r="T324" s="166"/>
      <c r="AT324" s="161" t="s">
        <v>160</v>
      </c>
      <c r="AU324" s="161" t="s">
        <v>80</v>
      </c>
      <c r="AV324" s="13" t="s">
        <v>80</v>
      </c>
      <c r="AW324" s="13" t="s">
        <v>27</v>
      </c>
      <c r="AX324" s="13" t="s">
        <v>71</v>
      </c>
      <c r="AY324" s="161" t="s">
        <v>152</v>
      </c>
    </row>
    <row r="325" spans="1:65" s="13" customFormat="1">
      <c r="B325" s="159"/>
      <c r="D325" s="160" t="s">
        <v>160</v>
      </c>
      <c r="E325" s="161" t="s">
        <v>1</v>
      </c>
      <c r="F325" s="162" t="s">
        <v>758</v>
      </c>
      <c r="H325" s="163">
        <v>50.22</v>
      </c>
      <c r="L325" s="159"/>
      <c r="M325" s="164"/>
      <c r="N325" s="165"/>
      <c r="O325" s="165"/>
      <c r="P325" s="165"/>
      <c r="Q325" s="165"/>
      <c r="R325" s="165"/>
      <c r="S325" s="165"/>
      <c r="T325" s="166"/>
      <c r="AT325" s="161" t="s">
        <v>160</v>
      </c>
      <c r="AU325" s="161" t="s">
        <v>80</v>
      </c>
      <c r="AV325" s="13" t="s">
        <v>80</v>
      </c>
      <c r="AW325" s="13" t="s">
        <v>27</v>
      </c>
      <c r="AX325" s="13" t="s">
        <v>71</v>
      </c>
      <c r="AY325" s="161" t="s">
        <v>152</v>
      </c>
    </row>
    <row r="326" spans="1:65" s="13" customFormat="1">
      <c r="B326" s="159"/>
      <c r="D326" s="160" t="s">
        <v>160</v>
      </c>
      <c r="E326" s="161" t="s">
        <v>1</v>
      </c>
      <c r="F326" s="162" t="s">
        <v>759</v>
      </c>
      <c r="H326" s="163">
        <v>-3.2</v>
      </c>
      <c r="L326" s="159"/>
      <c r="M326" s="164"/>
      <c r="N326" s="165"/>
      <c r="O326" s="165"/>
      <c r="P326" s="165"/>
      <c r="Q326" s="165"/>
      <c r="R326" s="165"/>
      <c r="S326" s="165"/>
      <c r="T326" s="166"/>
      <c r="AT326" s="161" t="s">
        <v>160</v>
      </c>
      <c r="AU326" s="161" t="s">
        <v>80</v>
      </c>
      <c r="AV326" s="13" t="s">
        <v>80</v>
      </c>
      <c r="AW326" s="13" t="s">
        <v>27</v>
      </c>
      <c r="AX326" s="13" t="s">
        <v>71</v>
      </c>
      <c r="AY326" s="161" t="s">
        <v>152</v>
      </c>
    </row>
    <row r="327" spans="1:65" s="16" customFormat="1">
      <c r="B327" s="186"/>
      <c r="D327" s="160" t="s">
        <v>160</v>
      </c>
      <c r="E327" s="187" t="s">
        <v>1</v>
      </c>
      <c r="F327" s="188" t="s">
        <v>743</v>
      </c>
      <c r="H327" s="189">
        <v>134.70500000000004</v>
      </c>
      <c r="L327" s="186"/>
      <c r="M327" s="190"/>
      <c r="N327" s="191"/>
      <c r="O327" s="191"/>
      <c r="P327" s="191"/>
      <c r="Q327" s="191"/>
      <c r="R327" s="191"/>
      <c r="S327" s="191"/>
      <c r="T327" s="192"/>
      <c r="AT327" s="187" t="s">
        <v>160</v>
      </c>
      <c r="AU327" s="187" t="s">
        <v>80</v>
      </c>
      <c r="AV327" s="16" t="s">
        <v>170</v>
      </c>
      <c r="AW327" s="16" t="s">
        <v>27</v>
      </c>
      <c r="AX327" s="16" t="s">
        <v>71</v>
      </c>
      <c r="AY327" s="187" t="s">
        <v>152</v>
      </c>
    </row>
    <row r="328" spans="1:65" s="14" customFormat="1">
      <c r="B328" s="167"/>
      <c r="D328" s="160" t="s">
        <v>160</v>
      </c>
      <c r="E328" s="168" t="s">
        <v>1</v>
      </c>
      <c r="F328" s="169" t="s">
        <v>162</v>
      </c>
      <c r="H328" s="170">
        <v>134.70500000000004</v>
      </c>
      <c r="L328" s="167"/>
      <c r="M328" s="171"/>
      <c r="N328" s="172"/>
      <c r="O328" s="172"/>
      <c r="P328" s="172"/>
      <c r="Q328" s="172"/>
      <c r="R328" s="172"/>
      <c r="S328" s="172"/>
      <c r="T328" s="173"/>
      <c r="AT328" s="168" t="s">
        <v>160</v>
      </c>
      <c r="AU328" s="168" t="s">
        <v>80</v>
      </c>
      <c r="AV328" s="14" t="s">
        <v>158</v>
      </c>
      <c r="AW328" s="14" t="s">
        <v>27</v>
      </c>
      <c r="AX328" s="14" t="s">
        <v>78</v>
      </c>
      <c r="AY328" s="168" t="s">
        <v>152</v>
      </c>
    </row>
    <row r="329" spans="1:65" s="2" customFormat="1" ht="21.75" customHeight="1">
      <c r="A329" s="30"/>
      <c r="B329" s="146"/>
      <c r="C329" s="147" t="s">
        <v>403</v>
      </c>
      <c r="D329" s="147" t="s">
        <v>154</v>
      </c>
      <c r="E329" s="148" t="s">
        <v>760</v>
      </c>
      <c r="F329" s="149" t="s">
        <v>761</v>
      </c>
      <c r="G329" s="150" t="s">
        <v>306</v>
      </c>
      <c r="H329" s="151">
        <v>51.7</v>
      </c>
      <c r="I329" s="152">
        <v>73.92</v>
      </c>
      <c r="J329" s="152">
        <f>ROUND(I329*H329,2)</f>
        <v>3821.66</v>
      </c>
      <c r="K329" s="149" t="s">
        <v>173</v>
      </c>
      <c r="L329" s="31"/>
      <c r="M329" s="153" t="s">
        <v>1</v>
      </c>
      <c r="N329" s="154" t="s">
        <v>36</v>
      </c>
      <c r="O329" s="155">
        <v>0.16</v>
      </c>
      <c r="P329" s="155">
        <f>O329*H329</f>
        <v>8.2720000000000002</v>
      </c>
      <c r="Q329" s="155">
        <v>2.0000000000000001E-4</v>
      </c>
      <c r="R329" s="155">
        <f>Q329*H329</f>
        <v>1.034E-2</v>
      </c>
      <c r="S329" s="155">
        <v>0</v>
      </c>
      <c r="T329" s="156">
        <f>S329*H329</f>
        <v>0</v>
      </c>
      <c r="U329" s="30"/>
      <c r="V329" s="30"/>
      <c r="W329" s="30"/>
      <c r="X329" s="30"/>
      <c r="Y329" s="30"/>
      <c r="Z329" s="30"/>
      <c r="AA329" s="30"/>
      <c r="AB329" s="30"/>
      <c r="AC329" s="30"/>
      <c r="AD329" s="30"/>
      <c r="AE329" s="30"/>
      <c r="AR329" s="157" t="s">
        <v>158</v>
      </c>
      <c r="AT329" s="157" t="s">
        <v>154</v>
      </c>
      <c r="AU329" s="157" t="s">
        <v>80</v>
      </c>
      <c r="AY329" s="18" t="s">
        <v>152</v>
      </c>
      <c r="BE329" s="158">
        <f>IF(N329="základní",J329,0)</f>
        <v>3821.66</v>
      </c>
      <c r="BF329" s="158">
        <f>IF(N329="snížená",J329,0)</f>
        <v>0</v>
      </c>
      <c r="BG329" s="158">
        <f>IF(N329="zákl. přenesená",J329,0)</f>
        <v>0</v>
      </c>
      <c r="BH329" s="158">
        <f>IF(N329="sníž. přenesená",J329,0)</f>
        <v>0</v>
      </c>
      <c r="BI329" s="158">
        <f>IF(N329="nulová",J329,0)</f>
        <v>0</v>
      </c>
      <c r="BJ329" s="18" t="s">
        <v>78</v>
      </c>
      <c r="BK329" s="158">
        <f>ROUND(I329*H329,2)</f>
        <v>3821.66</v>
      </c>
      <c r="BL329" s="18" t="s">
        <v>158</v>
      </c>
      <c r="BM329" s="157" t="s">
        <v>762</v>
      </c>
    </row>
    <row r="330" spans="1:65" s="13" customFormat="1">
      <c r="B330" s="159"/>
      <c r="D330" s="160" t="s">
        <v>160</v>
      </c>
      <c r="E330" s="161" t="s">
        <v>1</v>
      </c>
      <c r="F330" s="162" t="s">
        <v>763</v>
      </c>
      <c r="H330" s="163">
        <v>27</v>
      </c>
      <c r="L330" s="159"/>
      <c r="M330" s="164"/>
      <c r="N330" s="165"/>
      <c r="O330" s="165"/>
      <c r="P330" s="165"/>
      <c r="Q330" s="165"/>
      <c r="R330" s="165"/>
      <c r="S330" s="165"/>
      <c r="T330" s="166"/>
      <c r="AT330" s="161" t="s">
        <v>160</v>
      </c>
      <c r="AU330" s="161" t="s">
        <v>80</v>
      </c>
      <c r="AV330" s="13" t="s">
        <v>80</v>
      </c>
      <c r="AW330" s="13" t="s">
        <v>27</v>
      </c>
      <c r="AX330" s="13" t="s">
        <v>71</v>
      </c>
      <c r="AY330" s="161" t="s">
        <v>152</v>
      </c>
    </row>
    <row r="331" spans="1:65" s="13" customFormat="1">
      <c r="B331" s="159"/>
      <c r="D331" s="160" t="s">
        <v>160</v>
      </c>
      <c r="E331" s="161" t="s">
        <v>1</v>
      </c>
      <c r="F331" s="162" t="s">
        <v>764</v>
      </c>
      <c r="H331" s="163">
        <v>24.7</v>
      </c>
      <c r="L331" s="159"/>
      <c r="M331" s="164"/>
      <c r="N331" s="165"/>
      <c r="O331" s="165"/>
      <c r="P331" s="165"/>
      <c r="Q331" s="165"/>
      <c r="R331" s="165"/>
      <c r="S331" s="165"/>
      <c r="T331" s="166"/>
      <c r="AT331" s="161" t="s">
        <v>160</v>
      </c>
      <c r="AU331" s="161" t="s">
        <v>80</v>
      </c>
      <c r="AV331" s="13" t="s">
        <v>80</v>
      </c>
      <c r="AW331" s="13" t="s">
        <v>27</v>
      </c>
      <c r="AX331" s="13" t="s">
        <v>71</v>
      </c>
      <c r="AY331" s="161" t="s">
        <v>152</v>
      </c>
    </row>
    <row r="332" spans="1:65" s="14" customFormat="1">
      <c r="B332" s="167"/>
      <c r="D332" s="160" t="s">
        <v>160</v>
      </c>
      <c r="E332" s="168" t="s">
        <v>1</v>
      </c>
      <c r="F332" s="169" t="s">
        <v>162</v>
      </c>
      <c r="H332" s="170">
        <v>51.7</v>
      </c>
      <c r="L332" s="167"/>
      <c r="M332" s="171"/>
      <c r="N332" s="172"/>
      <c r="O332" s="172"/>
      <c r="P332" s="172"/>
      <c r="Q332" s="172"/>
      <c r="R332" s="172"/>
      <c r="S332" s="172"/>
      <c r="T332" s="173"/>
      <c r="AT332" s="168" t="s">
        <v>160</v>
      </c>
      <c r="AU332" s="168" t="s">
        <v>80</v>
      </c>
      <c r="AV332" s="14" t="s">
        <v>158</v>
      </c>
      <c r="AW332" s="14" t="s">
        <v>27</v>
      </c>
      <c r="AX332" s="14" t="s">
        <v>78</v>
      </c>
      <c r="AY332" s="168" t="s">
        <v>152</v>
      </c>
    </row>
    <row r="333" spans="1:65" s="2" customFormat="1" ht="21.75" customHeight="1">
      <c r="A333" s="30"/>
      <c r="B333" s="146"/>
      <c r="C333" s="147" t="s">
        <v>408</v>
      </c>
      <c r="D333" s="147" t="s">
        <v>154</v>
      </c>
      <c r="E333" s="148" t="s">
        <v>765</v>
      </c>
      <c r="F333" s="149" t="s">
        <v>766</v>
      </c>
      <c r="G333" s="150" t="s">
        <v>767</v>
      </c>
      <c r="H333" s="151">
        <v>1</v>
      </c>
      <c r="I333" s="152">
        <v>7700</v>
      </c>
      <c r="J333" s="152">
        <f>ROUND(I333*H333,2)</f>
        <v>7700</v>
      </c>
      <c r="K333" s="149" t="s">
        <v>1</v>
      </c>
      <c r="L333" s="31"/>
      <c r="M333" s="153" t="s">
        <v>1</v>
      </c>
      <c r="N333" s="154" t="s">
        <v>36</v>
      </c>
      <c r="O333" s="155">
        <v>0.16</v>
      </c>
      <c r="P333" s="155">
        <f>O333*H333</f>
        <v>0.16</v>
      </c>
      <c r="Q333" s="155">
        <v>0</v>
      </c>
      <c r="R333" s="155">
        <f>Q333*H333</f>
        <v>0</v>
      </c>
      <c r="S333" s="155">
        <v>0</v>
      </c>
      <c r="T333" s="156">
        <f>S333*H333</f>
        <v>0</v>
      </c>
      <c r="U333" s="30"/>
      <c r="V333" s="30"/>
      <c r="W333" s="30"/>
      <c r="X333" s="30"/>
      <c r="Y333" s="30"/>
      <c r="Z333" s="30"/>
      <c r="AA333" s="30"/>
      <c r="AB333" s="30"/>
      <c r="AC333" s="30"/>
      <c r="AD333" s="30"/>
      <c r="AE333" s="30"/>
      <c r="AR333" s="157" t="s">
        <v>158</v>
      </c>
      <c r="AT333" s="157" t="s">
        <v>154</v>
      </c>
      <c r="AU333" s="157" t="s">
        <v>80</v>
      </c>
      <c r="AY333" s="18" t="s">
        <v>152</v>
      </c>
      <c r="BE333" s="158">
        <f>IF(N333="základní",J333,0)</f>
        <v>7700</v>
      </c>
      <c r="BF333" s="158">
        <f>IF(N333="snížená",J333,0)</f>
        <v>0</v>
      </c>
      <c r="BG333" s="158">
        <f>IF(N333="zákl. přenesená",J333,0)</f>
        <v>0</v>
      </c>
      <c r="BH333" s="158">
        <f>IF(N333="sníž. přenesená",J333,0)</f>
        <v>0</v>
      </c>
      <c r="BI333" s="158">
        <f>IF(N333="nulová",J333,0)</f>
        <v>0</v>
      </c>
      <c r="BJ333" s="18" t="s">
        <v>78</v>
      </c>
      <c r="BK333" s="158">
        <f>ROUND(I333*H333,2)</f>
        <v>7700</v>
      </c>
      <c r="BL333" s="18" t="s">
        <v>158</v>
      </c>
      <c r="BM333" s="157" t="s">
        <v>768</v>
      </c>
    </row>
    <row r="334" spans="1:65" s="2" customFormat="1" ht="19.5">
      <c r="A334" s="30"/>
      <c r="B334" s="31"/>
      <c r="C334" s="30"/>
      <c r="D334" s="160" t="s">
        <v>381</v>
      </c>
      <c r="E334" s="30"/>
      <c r="F334" s="180" t="s">
        <v>769</v>
      </c>
      <c r="G334" s="30"/>
      <c r="H334" s="30"/>
      <c r="I334" s="30"/>
      <c r="J334" s="30"/>
      <c r="K334" s="30"/>
      <c r="L334" s="31"/>
      <c r="M334" s="181"/>
      <c r="N334" s="182"/>
      <c r="O334" s="56"/>
      <c r="P334" s="56"/>
      <c r="Q334" s="56"/>
      <c r="R334" s="56"/>
      <c r="S334" s="56"/>
      <c r="T334" s="57"/>
      <c r="U334" s="30"/>
      <c r="V334" s="30"/>
      <c r="W334" s="30"/>
      <c r="X334" s="30"/>
      <c r="Y334" s="30"/>
      <c r="Z334" s="30"/>
      <c r="AA334" s="30"/>
      <c r="AB334" s="30"/>
      <c r="AC334" s="30"/>
      <c r="AD334" s="30"/>
      <c r="AE334" s="30"/>
      <c r="AT334" s="18" t="s">
        <v>381</v>
      </c>
      <c r="AU334" s="18" t="s">
        <v>80</v>
      </c>
    </row>
    <row r="335" spans="1:65" s="2" customFormat="1" ht="21.75" customHeight="1">
      <c r="A335" s="30"/>
      <c r="B335" s="146"/>
      <c r="C335" s="147" t="s">
        <v>412</v>
      </c>
      <c r="D335" s="147" t="s">
        <v>154</v>
      </c>
      <c r="E335" s="148" t="s">
        <v>770</v>
      </c>
      <c r="F335" s="149" t="s">
        <v>771</v>
      </c>
      <c r="G335" s="150" t="s">
        <v>157</v>
      </c>
      <c r="H335" s="151">
        <v>25.26</v>
      </c>
      <c r="I335" s="152">
        <v>376.37</v>
      </c>
      <c r="J335" s="152">
        <f>ROUND(I335*H335,2)</f>
        <v>9507.11</v>
      </c>
      <c r="K335" s="149" t="s">
        <v>173</v>
      </c>
      <c r="L335" s="31"/>
      <c r="M335" s="153" t="s">
        <v>1</v>
      </c>
      <c r="N335" s="154" t="s">
        <v>36</v>
      </c>
      <c r="O335" s="155">
        <v>1.1299999999999999</v>
      </c>
      <c r="P335" s="155">
        <f>O335*H335</f>
        <v>28.543799999999997</v>
      </c>
      <c r="Q335" s="155">
        <v>0.17330000000000001</v>
      </c>
      <c r="R335" s="155">
        <f>Q335*H335</f>
        <v>4.3775580000000005</v>
      </c>
      <c r="S335" s="155">
        <v>0</v>
      </c>
      <c r="T335" s="156">
        <f>S335*H335</f>
        <v>0</v>
      </c>
      <c r="U335" s="30"/>
      <c r="V335" s="30"/>
      <c r="W335" s="30"/>
      <c r="X335" s="30"/>
      <c r="Y335" s="30"/>
      <c r="Z335" s="30"/>
      <c r="AA335" s="30"/>
      <c r="AB335" s="30"/>
      <c r="AC335" s="30"/>
      <c r="AD335" s="30"/>
      <c r="AE335" s="30"/>
      <c r="AR335" s="157" t="s">
        <v>158</v>
      </c>
      <c r="AT335" s="157" t="s">
        <v>154</v>
      </c>
      <c r="AU335" s="157" t="s">
        <v>80</v>
      </c>
      <c r="AY335" s="18" t="s">
        <v>152</v>
      </c>
      <c r="BE335" s="158">
        <f>IF(N335="základní",J335,0)</f>
        <v>9507.11</v>
      </c>
      <c r="BF335" s="158">
        <f>IF(N335="snížená",J335,0)</f>
        <v>0</v>
      </c>
      <c r="BG335" s="158">
        <f>IF(N335="zákl. přenesená",J335,0)</f>
        <v>0</v>
      </c>
      <c r="BH335" s="158">
        <f>IF(N335="sníž. přenesená",J335,0)</f>
        <v>0</v>
      </c>
      <c r="BI335" s="158">
        <f>IF(N335="nulová",J335,0)</f>
        <v>0</v>
      </c>
      <c r="BJ335" s="18" t="s">
        <v>78</v>
      </c>
      <c r="BK335" s="158">
        <f>ROUND(I335*H335,2)</f>
        <v>9507.11</v>
      </c>
      <c r="BL335" s="18" t="s">
        <v>158</v>
      </c>
      <c r="BM335" s="157" t="s">
        <v>772</v>
      </c>
    </row>
    <row r="336" spans="1:65" s="15" customFormat="1">
      <c r="B336" s="174"/>
      <c r="D336" s="160" t="s">
        <v>160</v>
      </c>
      <c r="E336" s="175" t="s">
        <v>1</v>
      </c>
      <c r="F336" s="176" t="s">
        <v>685</v>
      </c>
      <c r="H336" s="175" t="s">
        <v>1</v>
      </c>
      <c r="L336" s="174"/>
      <c r="M336" s="177"/>
      <c r="N336" s="178"/>
      <c r="O336" s="178"/>
      <c r="P336" s="178"/>
      <c r="Q336" s="178"/>
      <c r="R336" s="178"/>
      <c r="S336" s="178"/>
      <c r="T336" s="179"/>
      <c r="AT336" s="175" t="s">
        <v>160</v>
      </c>
      <c r="AU336" s="175" t="s">
        <v>80</v>
      </c>
      <c r="AV336" s="15" t="s">
        <v>78</v>
      </c>
      <c r="AW336" s="15" t="s">
        <v>27</v>
      </c>
      <c r="AX336" s="15" t="s">
        <v>71</v>
      </c>
      <c r="AY336" s="175" t="s">
        <v>152</v>
      </c>
    </row>
    <row r="337" spans="2:51" s="13" customFormat="1">
      <c r="B337" s="159"/>
      <c r="D337" s="160" t="s">
        <v>160</v>
      </c>
      <c r="E337" s="161" t="s">
        <v>1</v>
      </c>
      <c r="F337" s="162" t="s">
        <v>773</v>
      </c>
      <c r="H337" s="163">
        <v>2.52</v>
      </c>
      <c r="L337" s="159"/>
      <c r="M337" s="164"/>
      <c r="N337" s="165"/>
      <c r="O337" s="165"/>
      <c r="P337" s="165"/>
      <c r="Q337" s="165"/>
      <c r="R337" s="165"/>
      <c r="S337" s="165"/>
      <c r="T337" s="166"/>
      <c r="AT337" s="161" t="s">
        <v>160</v>
      </c>
      <c r="AU337" s="161" t="s">
        <v>80</v>
      </c>
      <c r="AV337" s="13" t="s">
        <v>80</v>
      </c>
      <c r="AW337" s="13" t="s">
        <v>27</v>
      </c>
      <c r="AX337" s="13" t="s">
        <v>71</v>
      </c>
      <c r="AY337" s="161" t="s">
        <v>152</v>
      </c>
    </row>
    <row r="338" spans="2:51" s="15" customFormat="1">
      <c r="B338" s="174"/>
      <c r="D338" s="160" t="s">
        <v>160</v>
      </c>
      <c r="E338" s="175" t="s">
        <v>1</v>
      </c>
      <c r="F338" s="176" t="s">
        <v>687</v>
      </c>
      <c r="H338" s="175" t="s">
        <v>1</v>
      </c>
      <c r="L338" s="174"/>
      <c r="M338" s="177"/>
      <c r="N338" s="178"/>
      <c r="O338" s="178"/>
      <c r="P338" s="178"/>
      <c r="Q338" s="178"/>
      <c r="R338" s="178"/>
      <c r="S338" s="178"/>
      <c r="T338" s="179"/>
      <c r="AT338" s="175" t="s">
        <v>160</v>
      </c>
      <c r="AU338" s="175" t="s">
        <v>80</v>
      </c>
      <c r="AV338" s="15" t="s">
        <v>78</v>
      </c>
      <c r="AW338" s="15" t="s">
        <v>27</v>
      </c>
      <c r="AX338" s="15" t="s">
        <v>71</v>
      </c>
      <c r="AY338" s="175" t="s">
        <v>152</v>
      </c>
    </row>
    <row r="339" spans="2:51" s="13" customFormat="1">
      <c r="B339" s="159"/>
      <c r="D339" s="160" t="s">
        <v>160</v>
      </c>
      <c r="E339" s="161" t="s">
        <v>1</v>
      </c>
      <c r="F339" s="162" t="s">
        <v>774</v>
      </c>
      <c r="H339" s="163">
        <v>4.1399999999999997</v>
      </c>
      <c r="L339" s="159"/>
      <c r="M339" s="164"/>
      <c r="N339" s="165"/>
      <c r="O339" s="165"/>
      <c r="P339" s="165"/>
      <c r="Q339" s="165"/>
      <c r="R339" s="165"/>
      <c r="S339" s="165"/>
      <c r="T339" s="166"/>
      <c r="AT339" s="161" t="s">
        <v>160</v>
      </c>
      <c r="AU339" s="161" t="s">
        <v>80</v>
      </c>
      <c r="AV339" s="13" t="s">
        <v>80</v>
      </c>
      <c r="AW339" s="13" t="s">
        <v>27</v>
      </c>
      <c r="AX339" s="13" t="s">
        <v>71</v>
      </c>
      <c r="AY339" s="161" t="s">
        <v>152</v>
      </c>
    </row>
    <row r="340" spans="2:51" s="15" customFormat="1">
      <c r="B340" s="174"/>
      <c r="D340" s="160" t="s">
        <v>160</v>
      </c>
      <c r="E340" s="175" t="s">
        <v>1</v>
      </c>
      <c r="F340" s="176" t="s">
        <v>689</v>
      </c>
      <c r="H340" s="175" t="s">
        <v>1</v>
      </c>
      <c r="L340" s="174"/>
      <c r="M340" s="177"/>
      <c r="N340" s="178"/>
      <c r="O340" s="178"/>
      <c r="P340" s="178"/>
      <c r="Q340" s="178"/>
      <c r="R340" s="178"/>
      <c r="S340" s="178"/>
      <c r="T340" s="179"/>
      <c r="AT340" s="175" t="s">
        <v>160</v>
      </c>
      <c r="AU340" s="175" t="s">
        <v>80</v>
      </c>
      <c r="AV340" s="15" t="s">
        <v>78</v>
      </c>
      <c r="AW340" s="15" t="s">
        <v>27</v>
      </c>
      <c r="AX340" s="15" t="s">
        <v>71</v>
      </c>
      <c r="AY340" s="175" t="s">
        <v>152</v>
      </c>
    </row>
    <row r="341" spans="2:51" s="13" customFormat="1">
      <c r="B341" s="159"/>
      <c r="D341" s="160" t="s">
        <v>160</v>
      </c>
      <c r="E341" s="161" t="s">
        <v>1</v>
      </c>
      <c r="F341" s="162" t="s">
        <v>775</v>
      </c>
      <c r="H341" s="163">
        <v>6.12</v>
      </c>
      <c r="L341" s="159"/>
      <c r="M341" s="164"/>
      <c r="N341" s="165"/>
      <c r="O341" s="165"/>
      <c r="P341" s="165"/>
      <c r="Q341" s="165"/>
      <c r="R341" s="165"/>
      <c r="S341" s="165"/>
      <c r="T341" s="166"/>
      <c r="AT341" s="161" t="s">
        <v>160</v>
      </c>
      <c r="AU341" s="161" t="s">
        <v>80</v>
      </c>
      <c r="AV341" s="13" t="s">
        <v>80</v>
      </c>
      <c r="AW341" s="13" t="s">
        <v>27</v>
      </c>
      <c r="AX341" s="13" t="s">
        <v>71</v>
      </c>
      <c r="AY341" s="161" t="s">
        <v>152</v>
      </c>
    </row>
    <row r="342" spans="2:51" s="16" customFormat="1">
      <c r="B342" s="186"/>
      <c r="D342" s="160" t="s">
        <v>160</v>
      </c>
      <c r="E342" s="187" t="s">
        <v>1</v>
      </c>
      <c r="F342" s="188" t="s">
        <v>691</v>
      </c>
      <c r="H342" s="189">
        <v>12.780000000000001</v>
      </c>
      <c r="L342" s="186"/>
      <c r="M342" s="190"/>
      <c r="N342" s="191"/>
      <c r="O342" s="191"/>
      <c r="P342" s="191"/>
      <c r="Q342" s="191"/>
      <c r="R342" s="191"/>
      <c r="S342" s="191"/>
      <c r="T342" s="192"/>
      <c r="AT342" s="187" t="s">
        <v>160</v>
      </c>
      <c r="AU342" s="187" t="s">
        <v>80</v>
      </c>
      <c r="AV342" s="16" t="s">
        <v>170</v>
      </c>
      <c r="AW342" s="16" t="s">
        <v>27</v>
      </c>
      <c r="AX342" s="16" t="s">
        <v>71</v>
      </c>
      <c r="AY342" s="187" t="s">
        <v>152</v>
      </c>
    </row>
    <row r="343" spans="2:51" s="15" customFormat="1">
      <c r="B343" s="174"/>
      <c r="D343" s="160" t="s">
        <v>160</v>
      </c>
      <c r="E343" s="175" t="s">
        <v>1</v>
      </c>
      <c r="F343" s="176" t="s">
        <v>692</v>
      </c>
      <c r="H343" s="175" t="s">
        <v>1</v>
      </c>
      <c r="L343" s="174"/>
      <c r="M343" s="177"/>
      <c r="N343" s="178"/>
      <c r="O343" s="178"/>
      <c r="P343" s="178"/>
      <c r="Q343" s="178"/>
      <c r="R343" s="178"/>
      <c r="S343" s="178"/>
      <c r="T343" s="179"/>
      <c r="AT343" s="175" t="s">
        <v>160</v>
      </c>
      <c r="AU343" s="175" t="s">
        <v>80</v>
      </c>
      <c r="AV343" s="15" t="s">
        <v>78</v>
      </c>
      <c r="AW343" s="15" t="s">
        <v>27</v>
      </c>
      <c r="AX343" s="15" t="s">
        <v>71</v>
      </c>
      <c r="AY343" s="175" t="s">
        <v>152</v>
      </c>
    </row>
    <row r="344" spans="2:51" s="13" customFormat="1">
      <c r="B344" s="159"/>
      <c r="D344" s="160" t="s">
        <v>160</v>
      </c>
      <c r="E344" s="161" t="s">
        <v>1</v>
      </c>
      <c r="F344" s="162" t="s">
        <v>776</v>
      </c>
      <c r="H344" s="163">
        <v>1.68</v>
      </c>
      <c r="L344" s="159"/>
      <c r="M344" s="164"/>
      <c r="N344" s="165"/>
      <c r="O344" s="165"/>
      <c r="P344" s="165"/>
      <c r="Q344" s="165"/>
      <c r="R344" s="165"/>
      <c r="S344" s="165"/>
      <c r="T344" s="166"/>
      <c r="AT344" s="161" t="s">
        <v>160</v>
      </c>
      <c r="AU344" s="161" t="s">
        <v>80</v>
      </c>
      <c r="AV344" s="13" t="s">
        <v>80</v>
      </c>
      <c r="AW344" s="13" t="s">
        <v>27</v>
      </c>
      <c r="AX344" s="13" t="s">
        <v>71</v>
      </c>
      <c r="AY344" s="161" t="s">
        <v>152</v>
      </c>
    </row>
    <row r="345" spans="2:51" s="15" customFormat="1">
      <c r="B345" s="174"/>
      <c r="D345" s="160" t="s">
        <v>160</v>
      </c>
      <c r="E345" s="175" t="s">
        <v>1</v>
      </c>
      <c r="F345" s="176" t="s">
        <v>694</v>
      </c>
      <c r="H345" s="175" t="s">
        <v>1</v>
      </c>
      <c r="L345" s="174"/>
      <c r="M345" s="177"/>
      <c r="N345" s="178"/>
      <c r="O345" s="178"/>
      <c r="P345" s="178"/>
      <c r="Q345" s="178"/>
      <c r="R345" s="178"/>
      <c r="S345" s="178"/>
      <c r="T345" s="179"/>
      <c r="AT345" s="175" t="s">
        <v>160</v>
      </c>
      <c r="AU345" s="175" t="s">
        <v>80</v>
      </c>
      <c r="AV345" s="15" t="s">
        <v>78</v>
      </c>
      <c r="AW345" s="15" t="s">
        <v>27</v>
      </c>
      <c r="AX345" s="15" t="s">
        <v>71</v>
      </c>
      <c r="AY345" s="175" t="s">
        <v>152</v>
      </c>
    </row>
    <row r="346" spans="2:51" s="13" customFormat="1">
      <c r="B346" s="159"/>
      <c r="D346" s="160" t="s">
        <v>160</v>
      </c>
      <c r="E346" s="161" t="s">
        <v>1</v>
      </c>
      <c r="F346" s="162" t="s">
        <v>777</v>
      </c>
      <c r="H346" s="163">
        <v>4.08</v>
      </c>
      <c r="L346" s="159"/>
      <c r="M346" s="164"/>
      <c r="N346" s="165"/>
      <c r="O346" s="165"/>
      <c r="P346" s="165"/>
      <c r="Q346" s="165"/>
      <c r="R346" s="165"/>
      <c r="S346" s="165"/>
      <c r="T346" s="166"/>
      <c r="AT346" s="161" t="s">
        <v>160</v>
      </c>
      <c r="AU346" s="161" t="s">
        <v>80</v>
      </c>
      <c r="AV346" s="13" t="s">
        <v>80</v>
      </c>
      <c r="AW346" s="13" t="s">
        <v>27</v>
      </c>
      <c r="AX346" s="13" t="s">
        <v>71</v>
      </c>
      <c r="AY346" s="161" t="s">
        <v>152</v>
      </c>
    </row>
    <row r="347" spans="2:51" s="15" customFormat="1">
      <c r="B347" s="174"/>
      <c r="D347" s="160" t="s">
        <v>160</v>
      </c>
      <c r="E347" s="175" t="s">
        <v>1</v>
      </c>
      <c r="F347" s="176" t="s">
        <v>696</v>
      </c>
      <c r="H347" s="175" t="s">
        <v>1</v>
      </c>
      <c r="L347" s="174"/>
      <c r="M347" s="177"/>
      <c r="N347" s="178"/>
      <c r="O347" s="178"/>
      <c r="P347" s="178"/>
      <c r="Q347" s="178"/>
      <c r="R347" s="178"/>
      <c r="S347" s="178"/>
      <c r="T347" s="179"/>
      <c r="AT347" s="175" t="s">
        <v>160</v>
      </c>
      <c r="AU347" s="175" t="s">
        <v>80</v>
      </c>
      <c r="AV347" s="15" t="s">
        <v>78</v>
      </c>
      <c r="AW347" s="15" t="s">
        <v>27</v>
      </c>
      <c r="AX347" s="15" t="s">
        <v>71</v>
      </c>
      <c r="AY347" s="175" t="s">
        <v>152</v>
      </c>
    </row>
    <row r="348" spans="2:51" s="13" customFormat="1">
      <c r="B348" s="159"/>
      <c r="D348" s="160" t="s">
        <v>160</v>
      </c>
      <c r="E348" s="161" t="s">
        <v>1</v>
      </c>
      <c r="F348" s="162" t="s">
        <v>778</v>
      </c>
      <c r="H348" s="163">
        <v>3.36</v>
      </c>
      <c r="L348" s="159"/>
      <c r="M348" s="164"/>
      <c r="N348" s="165"/>
      <c r="O348" s="165"/>
      <c r="P348" s="165"/>
      <c r="Q348" s="165"/>
      <c r="R348" s="165"/>
      <c r="S348" s="165"/>
      <c r="T348" s="166"/>
      <c r="AT348" s="161" t="s">
        <v>160</v>
      </c>
      <c r="AU348" s="161" t="s">
        <v>80</v>
      </c>
      <c r="AV348" s="13" t="s">
        <v>80</v>
      </c>
      <c r="AW348" s="13" t="s">
        <v>27</v>
      </c>
      <c r="AX348" s="13" t="s">
        <v>71</v>
      </c>
      <c r="AY348" s="161" t="s">
        <v>152</v>
      </c>
    </row>
    <row r="349" spans="2:51" s="16" customFormat="1">
      <c r="B349" s="186"/>
      <c r="D349" s="160" t="s">
        <v>160</v>
      </c>
      <c r="E349" s="187" t="s">
        <v>1</v>
      </c>
      <c r="F349" s="188" t="s">
        <v>691</v>
      </c>
      <c r="H349" s="189">
        <v>9.1199999999999992</v>
      </c>
      <c r="L349" s="186"/>
      <c r="M349" s="190"/>
      <c r="N349" s="191"/>
      <c r="O349" s="191"/>
      <c r="P349" s="191"/>
      <c r="Q349" s="191"/>
      <c r="R349" s="191"/>
      <c r="S349" s="191"/>
      <c r="T349" s="192"/>
      <c r="AT349" s="187" t="s">
        <v>160</v>
      </c>
      <c r="AU349" s="187" t="s">
        <v>80</v>
      </c>
      <c r="AV349" s="16" t="s">
        <v>170</v>
      </c>
      <c r="AW349" s="16" t="s">
        <v>27</v>
      </c>
      <c r="AX349" s="16" t="s">
        <v>71</v>
      </c>
      <c r="AY349" s="187" t="s">
        <v>152</v>
      </c>
    </row>
    <row r="350" spans="2:51" s="15" customFormat="1">
      <c r="B350" s="174"/>
      <c r="D350" s="160" t="s">
        <v>160</v>
      </c>
      <c r="E350" s="175" t="s">
        <v>1</v>
      </c>
      <c r="F350" s="176" t="s">
        <v>698</v>
      </c>
      <c r="H350" s="175" t="s">
        <v>1</v>
      </c>
      <c r="L350" s="174"/>
      <c r="M350" s="177"/>
      <c r="N350" s="178"/>
      <c r="O350" s="178"/>
      <c r="P350" s="178"/>
      <c r="Q350" s="178"/>
      <c r="R350" s="178"/>
      <c r="S350" s="178"/>
      <c r="T350" s="179"/>
      <c r="AT350" s="175" t="s">
        <v>160</v>
      </c>
      <c r="AU350" s="175" t="s">
        <v>80</v>
      </c>
      <c r="AV350" s="15" t="s">
        <v>78</v>
      </c>
      <c r="AW350" s="15" t="s">
        <v>27</v>
      </c>
      <c r="AX350" s="15" t="s">
        <v>71</v>
      </c>
      <c r="AY350" s="175" t="s">
        <v>152</v>
      </c>
    </row>
    <row r="351" spans="2:51" s="13" customFormat="1">
      <c r="B351" s="159"/>
      <c r="D351" s="160" t="s">
        <v>160</v>
      </c>
      <c r="E351" s="161" t="s">
        <v>1</v>
      </c>
      <c r="F351" s="162" t="s">
        <v>779</v>
      </c>
      <c r="H351" s="163">
        <v>3.36</v>
      </c>
      <c r="L351" s="159"/>
      <c r="M351" s="164"/>
      <c r="N351" s="165"/>
      <c r="O351" s="165"/>
      <c r="P351" s="165"/>
      <c r="Q351" s="165"/>
      <c r="R351" s="165"/>
      <c r="S351" s="165"/>
      <c r="T351" s="166"/>
      <c r="AT351" s="161" t="s">
        <v>160</v>
      </c>
      <c r="AU351" s="161" t="s">
        <v>80</v>
      </c>
      <c r="AV351" s="13" t="s">
        <v>80</v>
      </c>
      <c r="AW351" s="13" t="s">
        <v>27</v>
      </c>
      <c r="AX351" s="13" t="s">
        <v>71</v>
      </c>
      <c r="AY351" s="161" t="s">
        <v>152</v>
      </c>
    </row>
    <row r="352" spans="2:51" s="14" customFormat="1">
      <c r="B352" s="167"/>
      <c r="D352" s="160" t="s">
        <v>160</v>
      </c>
      <c r="E352" s="168" t="s">
        <v>1</v>
      </c>
      <c r="F352" s="169" t="s">
        <v>162</v>
      </c>
      <c r="H352" s="170">
        <v>25.259999999999998</v>
      </c>
      <c r="L352" s="167"/>
      <c r="M352" s="171"/>
      <c r="N352" s="172"/>
      <c r="O352" s="172"/>
      <c r="P352" s="172"/>
      <c r="Q352" s="172"/>
      <c r="R352" s="172"/>
      <c r="S352" s="172"/>
      <c r="T352" s="173"/>
      <c r="AT352" s="168" t="s">
        <v>160</v>
      </c>
      <c r="AU352" s="168" t="s">
        <v>80</v>
      </c>
      <c r="AV352" s="14" t="s">
        <v>158</v>
      </c>
      <c r="AW352" s="14" t="s">
        <v>27</v>
      </c>
      <c r="AX352" s="14" t="s">
        <v>78</v>
      </c>
      <c r="AY352" s="168" t="s">
        <v>152</v>
      </c>
    </row>
    <row r="353" spans="1:65" s="2" customFormat="1" ht="16.5" customHeight="1">
      <c r="A353" s="30"/>
      <c r="B353" s="146"/>
      <c r="C353" s="147" t="s">
        <v>416</v>
      </c>
      <c r="D353" s="147" t="s">
        <v>154</v>
      </c>
      <c r="E353" s="148" t="s">
        <v>780</v>
      </c>
      <c r="F353" s="149" t="s">
        <v>781</v>
      </c>
      <c r="G353" s="150" t="s">
        <v>767</v>
      </c>
      <c r="H353" s="151">
        <v>3</v>
      </c>
      <c r="I353" s="152">
        <v>862.4</v>
      </c>
      <c r="J353" s="152">
        <f>ROUND(I353*H353,2)</f>
        <v>2587.1999999999998</v>
      </c>
      <c r="K353" s="149" t="s">
        <v>1</v>
      </c>
      <c r="L353" s="31"/>
      <c r="M353" s="153" t="s">
        <v>1</v>
      </c>
      <c r="N353" s="154" t="s">
        <v>36</v>
      </c>
      <c r="O353" s="155">
        <v>0.96899999999999997</v>
      </c>
      <c r="P353" s="155">
        <f>O353*H353</f>
        <v>2.907</v>
      </c>
      <c r="Q353" s="155">
        <v>0.11584999999999999</v>
      </c>
      <c r="R353" s="155">
        <f>Q353*H353</f>
        <v>0.34754999999999997</v>
      </c>
      <c r="S353" s="155">
        <v>0</v>
      </c>
      <c r="T353" s="156">
        <f>S353*H353</f>
        <v>0</v>
      </c>
      <c r="U353" s="30"/>
      <c r="V353" s="30"/>
      <c r="W353" s="30"/>
      <c r="X353" s="30"/>
      <c r="Y353" s="30"/>
      <c r="Z353" s="30"/>
      <c r="AA353" s="30"/>
      <c r="AB353" s="30"/>
      <c r="AC353" s="30"/>
      <c r="AD353" s="30"/>
      <c r="AE353" s="30"/>
      <c r="AR353" s="157" t="s">
        <v>158</v>
      </c>
      <c r="AT353" s="157" t="s">
        <v>154</v>
      </c>
      <c r="AU353" s="157" t="s">
        <v>80</v>
      </c>
      <c r="AY353" s="18" t="s">
        <v>152</v>
      </c>
      <c r="BE353" s="158">
        <f>IF(N353="základní",J353,0)</f>
        <v>2587.1999999999998</v>
      </c>
      <c r="BF353" s="158">
        <f>IF(N353="snížená",J353,0)</f>
        <v>0</v>
      </c>
      <c r="BG353" s="158">
        <f>IF(N353="zákl. přenesená",J353,0)</f>
        <v>0</v>
      </c>
      <c r="BH353" s="158">
        <f>IF(N353="sníž. přenesená",J353,0)</f>
        <v>0</v>
      </c>
      <c r="BI353" s="158">
        <f>IF(N353="nulová",J353,0)</f>
        <v>0</v>
      </c>
      <c r="BJ353" s="18" t="s">
        <v>78</v>
      </c>
      <c r="BK353" s="158">
        <f>ROUND(I353*H353,2)</f>
        <v>2587.1999999999998</v>
      </c>
      <c r="BL353" s="18" t="s">
        <v>158</v>
      </c>
      <c r="BM353" s="157" t="s">
        <v>782</v>
      </c>
    </row>
    <row r="354" spans="1:65" s="2" customFormat="1" ht="19.5">
      <c r="A354" s="30"/>
      <c r="B354" s="31"/>
      <c r="C354" s="30"/>
      <c r="D354" s="160" t="s">
        <v>381</v>
      </c>
      <c r="E354" s="30"/>
      <c r="F354" s="180" t="s">
        <v>769</v>
      </c>
      <c r="G354" s="30"/>
      <c r="H354" s="30"/>
      <c r="I354" s="30"/>
      <c r="J354" s="30"/>
      <c r="K354" s="30"/>
      <c r="L354" s="31"/>
      <c r="M354" s="181"/>
      <c r="N354" s="182"/>
      <c r="O354" s="56"/>
      <c r="P354" s="56"/>
      <c r="Q354" s="56"/>
      <c r="R354" s="56"/>
      <c r="S354" s="56"/>
      <c r="T354" s="57"/>
      <c r="U354" s="30"/>
      <c r="V354" s="30"/>
      <c r="W354" s="30"/>
      <c r="X354" s="30"/>
      <c r="Y354" s="30"/>
      <c r="Z354" s="30"/>
      <c r="AA354" s="30"/>
      <c r="AB354" s="30"/>
      <c r="AC354" s="30"/>
      <c r="AD354" s="30"/>
      <c r="AE354" s="30"/>
      <c r="AT354" s="18" t="s">
        <v>381</v>
      </c>
      <c r="AU354" s="18" t="s">
        <v>80</v>
      </c>
    </row>
    <row r="355" spans="1:65" s="13" customFormat="1">
      <c r="B355" s="159"/>
      <c r="D355" s="160" t="s">
        <v>160</v>
      </c>
      <c r="E355" s="161" t="s">
        <v>1</v>
      </c>
      <c r="F355" s="162" t="s">
        <v>170</v>
      </c>
      <c r="H355" s="163">
        <v>3</v>
      </c>
      <c r="L355" s="159"/>
      <c r="M355" s="164"/>
      <c r="N355" s="165"/>
      <c r="O355" s="165"/>
      <c r="P355" s="165"/>
      <c r="Q355" s="165"/>
      <c r="R355" s="165"/>
      <c r="S355" s="165"/>
      <c r="T355" s="166"/>
      <c r="AT355" s="161" t="s">
        <v>160</v>
      </c>
      <c r="AU355" s="161" t="s">
        <v>80</v>
      </c>
      <c r="AV355" s="13" t="s">
        <v>80</v>
      </c>
      <c r="AW355" s="13" t="s">
        <v>27</v>
      </c>
      <c r="AX355" s="13" t="s">
        <v>71</v>
      </c>
      <c r="AY355" s="161" t="s">
        <v>152</v>
      </c>
    </row>
    <row r="356" spans="1:65" s="14" customFormat="1">
      <c r="B356" s="167"/>
      <c r="D356" s="160" t="s">
        <v>160</v>
      </c>
      <c r="E356" s="168" t="s">
        <v>1</v>
      </c>
      <c r="F356" s="169" t="s">
        <v>162</v>
      </c>
      <c r="H356" s="170">
        <v>3</v>
      </c>
      <c r="L356" s="167"/>
      <c r="M356" s="171"/>
      <c r="N356" s="172"/>
      <c r="O356" s="172"/>
      <c r="P356" s="172"/>
      <c r="Q356" s="172"/>
      <c r="R356" s="172"/>
      <c r="S356" s="172"/>
      <c r="T356" s="173"/>
      <c r="AT356" s="168" t="s">
        <v>160</v>
      </c>
      <c r="AU356" s="168" t="s">
        <v>80</v>
      </c>
      <c r="AV356" s="14" t="s">
        <v>158</v>
      </c>
      <c r="AW356" s="14" t="s">
        <v>27</v>
      </c>
      <c r="AX356" s="14" t="s">
        <v>78</v>
      </c>
      <c r="AY356" s="168" t="s">
        <v>152</v>
      </c>
    </row>
    <row r="357" spans="1:65" s="12" customFormat="1" ht="22.9" customHeight="1">
      <c r="B357" s="134"/>
      <c r="D357" s="135" t="s">
        <v>70</v>
      </c>
      <c r="E357" s="144" t="s">
        <v>158</v>
      </c>
      <c r="F357" s="144" t="s">
        <v>783</v>
      </c>
      <c r="J357" s="145">
        <f>BK357</f>
        <v>650836.96</v>
      </c>
      <c r="L357" s="134"/>
      <c r="M357" s="138"/>
      <c r="N357" s="139"/>
      <c r="O357" s="139"/>
      <c r="P357" s="140">
        <f>SUM(P358:P417)</f>
        <v>691.73020599999995</v>
      </c>
      <c r="Q357" s="139"/>
      <c r="R357" s="140">
        <f>SUM(R358:R417)</f>
        <v>89.213527279999994</v>
      </c>
      <c r="S357" s="139"/>
      <c r="T357" s="141">
        <f>SUM(T358:T417)</f>
        <v>0</v>
      </c>
      <c r="AR357" s="135" t="s">
        <v>78</v>
      </c>
      <c r="AT357" s="142" t="s">
        <v>70</v>
      </c>
      <c r="AU357" s="142" t="s">
        <v>78</v>
      </c>
      <c r="AY357" s="135" t="s">
        <v>152</v>
      </c>
      <c r="BK357" s="143">
        <f>SUM(BK358:BK417)</f>
        <v>650836.96</v>
      </c>
    </row>
    <row r="358" spans="1:65" s="2" customFormat="1" ht="16.5" customHeight="1">
      <c r="A358" s="30"/>
      <c r="B358" s="146"/>
      <c r="C358" s="147" t="s">
        <v>424</v>
      </c>
      <c r="D358" s="147" t="s">
        <v>154</v>
      </c>
      <c r="E358" s="148" t="s">
        <v>784</v>
      </c>
      <c r="F358" s="149" t="s">
        <v>785</v>
      </c>
      <c r="G358" s="150" t="s">
        <v>165</v>
      </c>
      <c r="H358" s="151">
        <v>4.9000000000000004</v>
      </c>
      <c r="I358" s="152">
        <v>1841.84</v>
      </c>
      <c r="J358" s="152">
        <f>ROUND(I358*H358,2)</f>
        <v>9025.02</v>
      </c>
      <c r="K358" s="149" t="s">
        <v>173</v>
      </c>
      <c r="L358" s="31"/>
      <c r="M358" s="153" t="s">
        <v>1</v>
      </c>
      <c r="N358" s="154" t="s">
        <v>36</v>
      </c>
      <c r="O358" s="155">
        <v>1.224</v>
      </c>
      <c r="P358" s="155">
        <f>O358*H358</f>
        <v>5.9976000000000003</v>
      </c>
      <c r="Q358" s="155">
        <v>2.2564799999999998</v>
      </c>
      <c r="R358" s="155">
        <f>Q358*H358</f>
        <v>11.056751999999999</v>
      </c>
      <c r="S358" s="155">
        <v>0</v>
      </c>
      <c r="T358" s="156">
        <f>S358*H358</f>
        <v>0</v>
      </c>
      <c r="U358" s="30"/>
      <c r="V358" s="30"/>
      <c r="W358" s="30"/>
      <c r="X358" s="30"/>
      <c r="Y358" s="30"/>
      <c r="Z358" s="30"/>
      <c r="AA358" s="30"/>
      <c r="AB358" s="30"/>
      <c r="AC358" s="30"/>
      <c r="AD358" s="30"/>
      <c r="AE358" s="30"/>
      <c r="AR358" s="157" t="s">
        <v>158</v>
      </c>
      <c r="AT358" s="157" t="s">
        <v>154</v>
      </c>
      <c r="AU358" s="157" t="s">
        <v>80</v>
      </c>
      <c r="AY358" s="18" t="s">
        <v>152</v>
      </c>
      <c r="BE358" s="158">
        <f>IF(N358="základní",J358,0)</f>
        <v>9025.02</v>
      </c>
      <c r="BF358" s="158">
        <f>IF(N358="snížená",J358,0)</f>
        <v>0</v>
      </c>
      <c r="BG358" s="158">
        <f>IF(N358="zákl. přenesená",J358,0)</f>
        <v>0</v>
      </c>
      <c r="BH358" s="158">
        <f>IF(N358="sníž. přenesená",J358,0)</f>
        <v>0</v>
      </c>
      <c r="BI358" s="158">
        <f>IF(N358="nulová",J358,0)</f>
        <v>0</v>
      </c>
      <c r="BJ358" s="18" t="s">
        <v>78</v>
      </c>
      <c r="BK358" s="158">
        <f>ROUND(I358*H358,2)</f>
        <v>9025.02</v>
      </c>
      <c r="BL358" s="18" t="s">
        <v>158</v>
      </c>
      <c r="BM358" s="157" t="s">
        <v>786</v>
      </c>
    </row>
    <row r="359" spans="1:65" s="15" customFormat="1">
      <c r="B359" s="174"/>
      <c r="D359" s="160" t="s">
        <v>160</v>
      </c>
      <c r="E359" s="175" t="s">
        <v>1</v>
      </c>
      <c r="F359" s="176" t="s">
        <v>787</v>
      </c>
      <c r="H359" s="175" t="s">
        <v>1</v>
      </c>
      <c r="L359" s="174"/>
      <c r="M359" s="177"/>
      <c r="N359" s="178"/>
      <c r="O359" s="178"/>
      <c r="P359" s="178"/>
      <c r="Q359" s="178"/>
      <c r="R359" s="178"/>
      <c r="S359" s="178"/>
      <c r="T359" s="179"/>
      <c r="AT359" s="175" t="s">
        <v>160</v>
      </c>
      <c r="AU359" s="175" t="s">
        <v>80</v>
      </c>
      <c r="AV359" s="15" t="s">
        <v>78</v>
      </c>
      <c r="AW359" s="15" t="s">
        <v>27</v>
      </c>
      <c r="AX359" s="15" t="s">
        <v>71</v>
      </c>
      <c r="AY359" s="175" t="s">
        <v>152</v>
      </c>
    </row>
    <row r="360" spans="1:65" s="13" customFormat="1">
      <c r="B360" s="159"/>
      <c r="D360" s="160" t="s">
        <v>160</v>
      </c>
      <c r="E360" s="161" t="s">
        <v>1</v>
      </c>
      <c r="F360" s="162" t="s">
        <v>788</v>
      </c>
      <c r="H360" s="163">
        <v>4.9000000000000004</v>
      </c>
      <c r="L360" s="159"/>
      <c r="M360" s="164"/>
      <c r="N360" s="165"/>
      <c r="O360" s="165"/>
      <c r="P360" s="165"/>
      <c r="Q360" s="165"/>
      <c r="R360" s="165"/>
      <c r="S360" s="165"/>
      <c r="T360" s="166"/>
      <c r="AT360" s="161" t="s">
        <v>160</v>
      </c>
      <c r="AU360" s="161" t="s">
        <v>80</v>
      </c>
      <c r="AV360" s="13" t="s">
        <v>80</v>
      </c>
      <c r="AW360" s="13" t="s">
        <v>27</v>
      </c>
      <c r="AX360" s="13" t="s">
        <v>71</v>
      </c>
      <c r="AY360" s="161" t="s">
        <v>152</v>
      </c>
    </row>
    <row r="361" spans="1:65" s="14" customFormat="1">
      <c r="B361" s="167"/>
      <c r="D361" s="160" t="s">
        <v>160</v>
      </c>
      <c r="E361" s="168" t="s">
        <v>1</v>
      </c>
      <c r="F361" s="169" t="s">
        <v>162</v>
      </c>
      <c r="H361" s="170">
        <v>4.9000000000000004</v>
      </c>
      <c r="L361" s="167"/>
      <c r="M361" s="171"/>
      <c r="N361" s="172"/>
      <c r="O361" s="172"/>
      <c r="P361" s="172"/>
      <c r="Q361" s="172"/>
      <c r="R361" s="172"/>
      <c r="S361" s="172"/>
      <c r="T361" s="173"/>
      <c r="AT361" s="168" t="s">
        <v>160</v>
      </c>
      <c r="AU361" s="168" t="s">
        <v>80</v>
      </c>
      <c r="AV361" s="14" t="s">
        <v>158</v>
      </c>
      <c r="AW361" s="14" t="s">
        <v>27</v>
      </c>
      <c r="AX361" s="14" t="s">
        <v>78</v>
      </c>
      <c r="AY361" s="168" t="s">
        <v>152</v>
      </c>
    </row>
    <row r="362" spans="1:65" s="2" customFormat="1" ht="44.25" customHeight="1">
      <c r="A362" s="30"/>
      <c r="B362" s="146"/>
      <c r="C362" s="147" t="s">
        <v>428</v>
      </c>
      <c r="D362" s="147" t="s">
        <v>154</v>
      </c>
      <c r="E362" s="148" t="s">
        <v>789</v>
      </c>
      <c r="F362" s="149" t="s">
        <v>790</v>
      </c>
      <c r="G362" s="150" t="s">
        <v>157</v>
      </c>
      <c r="H362" s="151">
        <v>231.96</v>
      </c>
      <c r="I362" s="152">
        <v>1498.23</v>
      </c>
      <c r="J362" s="152">
        <f>ROUND(I362*H362,2)</f>
        <v>347529.43</v>
      </c>
      <c r="K362" s="149" t="s">
        <v>1</v>
      </c>
      <c r="L362" s="31"/>
      <c r="M362" s="153" t="s">
        <v>1</v>
      </c>
      <c r="N362" s="154" t="s">
        <v>36</v>
      </c>
      <c r="O362" s="155">
        <v>1.3919999999999999</v>
      </c>
      <c r="P362" s="155">
        <f>O362*H362</f>
        <v>322.88831999999996</v>
      </c>
      <c r="Q362" s="155">
        <v>3.2509999999999997E-2</v>
      </c>
      <c r="R362" s="155">
        <f>Q362*H362</f>
        <v>7.5410195999999994</v>
      </c>
      <c r="S362" s="155">
        <v>0</v>
      </c>
      <c r="T362" s="156">
        <f>S362*H362</f>
        <v>0</v>
      </c>
      <c r="U362" s="30"/>
      <c r="V362" s="30"/>
      <c r="W362" s="30"/>
      <c r="X362" s="30"/>
      <c r="Y362" s="30"/>
      <c r="Z362" s="30"/>
      <c r="AA362" s="30"/>
      <c r="AB362" s="30"/>
      <c r="AC362" s="30"/>
      <c r="AD362" s="30"/>
      <c r="AE362" s="30"/>
      <c r="AR362" s="157" t="s">
        <v>158</v>
      </c>
      <c r="AT362" s="157" t="s">
        <v>154</v>
      </c>
      <c r="AU362" s="157" t="s">
        <v>80</v>
      </c>
      <c r="AY362" s="18" t="s">
        <v>152</v>
      </c>
      <c r="BE362" s="158">
        <f>IF(N362="základní",J362,0)</f>
        <v>347529.43</v>
      </c>
      <c r="BF362" s="158">
        <f>IF(N362="snížená",J362,0)</f>
        <v>0</v>
      </c>
      <c r="BG362" s="158">
        <f>IF(N362="zákl. přenesená",J362,0)</f>
        <v>0</v>
      </c>
      <c r="BH362" s="158">
        <f>IF(N362="sníž. přenesená",J362,0)</f>
        <v>0</v>
      </c>
      <c r="BI362" s="158">
        <f>IF(N362="nulová",J362,0)</f>
        <v>0</v>
      </c>
      <c r="BJ362" s="18" t="s">
        <v>78</v>
      </c>
      <c r="BK362" s="158">
        <f>ROUND(I362*H362,2)</f>
        <v>347529.43</v>
      </c>
      <c r="BL362" s="18" t="s">
        <v>158</v>
      </c>
      <c r="BM362" s="157" t="s">
        <v>791</v>
      </c>
    </row>
    <row r="363" spans="1:65" s="15" customFormat="1">
      <c r="B363" s="174"/>
      <c r="D363" s="160" t="s">
        <v>160</v>
      </c>
      <c r="E363" s="175" t="s">
        <v>1</v>
      </c>
      <c r="F363" s="176" t="s">
        <v>792</v>
      </c>
      <c r="H363" s="175" t="s">
        <v>1</v>
      </c>
      <c r="L363" s="174"/>
      <c r="M363" s="177"/>
      <c r="N363" s="178"/>
      <c r="O363" s="178"/>
      <c r="P363" s="178"/>
      <c r="Q363" s="178"/>
      <c r="R363" s="178"/>
      <c r="S363" s="178"/>
      <c r="T363" s="179"/>
      <c r="AT363" s="175" t="s">
        <v>160</v>
      </c>
      <c r="AU363" s="175" t="s">
        <v>80</v>
      </c>
      <c r="AV363" s="15" t="s">
        <v>78</v>
      </c>
      <c r="AW363" s="15" t="s">
        <v>27</v>
      </c>
      <c r="AX363" s="15" t="s">
        <v>71</v>
      </c>
      <c r="AY363" s="175" t="s">
        <v>152</v>
      </c>
    </row>
    <row r="364" spans="1:65" s="13" customFormat="1">
      <c r="B364" s="159"/>
      <c r="D364" s="160" t="s">
        <v>160</v>
      </c>
      <c r="E364" s="161" t="s">
        <v>1</v>
      </c>
      <c r="F364" s="162" t="s">
        <v>793</v>
      </c>
      <c r="H364" s="163">
        <v>62.591999999999999</v>
      </c>
      <c r="L364" s="159"/>
      <c r="M364" s="164"/>
      <c r="N364" s="165"/>
      <c r="O364" s="165"/>
      <c r="P364" s="165"/>
      <c r="Q364" s="165"/>
      <c r="R364" s="165"/>
      <c r="S364" s="165"/>
      <c r="T364" s="166"/>
      <c r="AT364" s="161" t="s">
        <v>160</v>
      </c>
      <c r="AU364" s="161" t="s">
        <v>80</v>
      </c>
      <c r="AV364" s="13" t="s">
        <v>80</v>
      </c>
      <c r="AW364" s="13" t="s">
        <v>27</v>
      </c>
      <c r="AX364" s="13" t="s">
        <v>71</v>
      </c>
      <c r="AY364" s="161" t="s">
        <v>152</v>
      </c>
    </row>
    <row r="365" spans="1:65" s="13" customFormat="1">
      <c r="B365" s="159"/>
      <c r="D365" s="160" t="s">
        <v>160</v>
      </c>
      <c r="E365" s="161" t="s">
        <v>1</v>
      </c>
      <c r="F365" s="162" t="s">
        <v>794</v>
      </c>
      <c r="H365" s="163">
        <v>160.90600000000001</v>
      </c>
      <c r="L365" s="159"/>
      <c r="M365" s="164"/>
      <c r="N365" s="165"/>
      <c r="O365" s="165"/>
      <c r="P365" s="165"/>
      <c r="Q365" s="165"/>
      <c r="R365" s="165"/>
      <c r="S365" s="165"/>
      <c r="T365" s="166"/>
      <c r="AT365" s="161" t="s">
        <v>160</v>
      </c>
      <c r="AU365" s="161" t="s">
        <v>80</v>
      </c>
      <c r="AV365" s="13" t="s">
        <v>80</v>
      </c>
      <c r="AW365" s="13" t="s">
        <v>27</v>
      </c>
      <c r="AX365" s="13" t="s">
        <v>71</v>
      </c>
      <c r="AY365" s="161" t="s">
        <v>152</v>
      </c>
    </row>
    <row r="366" spans="1:65" s="13" customFormat="1">
      <c r="B366" s="159"/>
      <c r="D366" s="160" t="s">
        <v>160</v>
      </c>
      <c r="E366" s="161" t="s">
        <v>1</v>
      </c>
      <c r="F366" s="162" t="s">
        <v>795</v>
      </c>
      <c r="H366" s="163">
        <v>17.641999999999999</v>
      </c>
      <c r="L366" s="159"/>
      <c r="M366" s="164"/>
      <c r="N366" s="165"/>
      <c r="O366" s="165"/>
      <c r="P366" s="165"/>
      <c r="Q366" s="165"/>
      <c r="R366" s="165"/>
      <c r="S366" s="165"/>
      <c r="T366" s="166"/>
      <c r="AT366" s="161" t="s">
        <v>160</v>
      </c>
      <c r="AU366" s="161" t="s">
        <v>80</v>
      </c>
      <c r="AV366" s="13" t="s">
        <v>80</v>
      </c>
      <c r="AW366" s="13" t="s">
        <v>27</v>
      </c>
      <c r="AX366" s="13" t="s">
        <v>71</v>
      </c>
      <c r="AY366" s="161" t="s">
        <v>152</v>
      </c>
    </row>
    <row r="367" spans="1:65" s="13" customFormat="1">
      <c r="B367" s="159"/>
      <c r="D367" s="160" t="s">
        <v>160</v>
      </c>
      <c r="E367" s="161" t="s">
        <v>1</v>
      </c>
      <c r="F367" s="162" t="s">
        <v>796</v>
      </c>
      <c r="H367" s="163">
        <v>-9.18</v>
      </c>
      <c r="L367" s="159"/>
      <c r="M367" s="164"/>
      <c r="N367" s="165"/>
      <c r="O367" s="165"/>
      <c r="P367" s="165"/>
      <c r="Q367" s="165"/>
      <c r="R367" s="165"/>
      <c r="S367" s="165"/>
      <c r="T367" s="166"/>
      <c r="AT367" s="161" t="s">
        <v>160</v>
      </c>
      <c r="AU367" s="161" t="s">
        <v>80</v>
      </c>
      <c r="AV367" s="13" t="s">
        <v>80</v>
      </c>
      <c r="AW367" s="13" t="s">
        <v>27</v>
      </c>
      <c r="AX367" s="13" t="s">
        <v>71</v>
      </c>
      <c r="AY367" s="161" t="s">
        <v>152</v>
      </c>
    </row>
    <row r="368" spans="1:65" s="14" customFormat="1">
      <c r="B368" s="167"/>
      <c r="D368" s="160" t="s">
        <v>160</v>
      </c>
      <c r="E368" s="168" t="s">
        <v>1</v>
      </c>
      <c r="F368" s="169" t="s">
        <v>162</v>
      </c>
      <c r="H368" s="170">
        <v>231.96</v>
      </c>
      <c r="L368" s="167"/>
      <c r="M368" s="171"/>
      <c r="N368" s="172"/>
      <c r="O368" s="172"/>
      <c r="P368" s="172"/>
      <c r="Q368" s="172"/>
      <c r="R368" s="172"/>
      <c r="S368" s="172"/>
      <c r="T368" s="173"/>
      <c r="AT368" s="168" t="s">
        <v>160</v>
      </c>
      <c r="AU368" s="168" t="s">
        <v>80</v>
      </c>
      <c r="AV368" s="14" t="s">
        <v>158</v>
      </c>
      <c r="AW368" s="14" t="s">
        <v>27</v>
      </c>
      <c r="AX368" s="14" t="s">
        <v>78</v>
      </c>
      <c r="AY368" s="168" t="s">
        <v>152</v>
      </c>
    </row>
    <row r="369" spans="1:65" s="2" customFormat="1" ht="21.75" customHeight="1">
      <c r="A369" s="30"/>
      <c r="B369" s="146"/>
      <c r="C369" s="147" t="s">
        <v>432</v>
      </c>
      <c r="D369" s="147" t="s">
        <v>154</v>
      </c>
      <c r="E369" s="148" t="s">
        <v>797</v>
      </c>
      <c r="F369" s="149" t="s">
        <v>798</v>
      </c>
      <c r="G369" s="150" t="s">
        <v>306</v>
      </c>
      <c r="H369" s="151">
        <v>176.58</v>
      </c>
      <c r="I369" s="152">
        <v>165.7</v>
      </c>
      <c r="J369" s="152">
        <f>ROUND(I369*H369,2)</f>
        <v>29259.31</v>
      </c>
      <c r="K369" s="149" t="s">
        <v>173</v>
      </c>
      <c r="L369" s="31"/>
      <c r="M369" s="153" t="s">
        <v>1</v>
      </c>
      <c r="N369" s="154" t="s">
        <v>36</v>
      </c>
      <c r="O369" s="155">
        <v>0.307</v>
      </c>
      <c r="P369" s="155">
        <f>O369*H369</f>
        <v>54.210060000000006</v>
      </c>
      <c r="Q369" s="155">
        <v>2.257E-2</v>
      </c>
      <c r="R369" s="155">
        <f>Q369*H369</f>
        <v>3.9854106000000002</v>
      </c>
      <c r="S369" s="155">
        <v>0</v>
      </c>
      <c r="T369" s="156">
        <f>S369*H369</f>
        <v>0</v>
      </c>
      <c r="U369" s="30"/>
      <c r="V369" s="30"/>
      <c r="W369" s="30"/>
      <c r="X369" s="30"/>
      <c r="Y369" s="30"/>
      <c r="Z369" s="30"/>
      <c r="AA369" s="30"/>
      <c r="AB369" s="30"/>
      <c r="AC369" s="30"/>
      <c r="AD369" s="30"/>
      <c r="AE369" s="30"/>
      <c r="AR369" s="157" t="s">
        <v>158</v>
      </c>
      <c r="AT369" s="157" t="s">
        <v>154</v>
      </c>
      <c r="AU369" s="157" t="s">
        <v>80</v>
      </c>
      <c r="AY369" s="18" t="s">
        <v>152</v>
      </c>
      <c r="BE369" s="158">
        <f>IF(N369="základní",J369,0)</f>
        <v>29259.31</v>
      </c>
      <c r="BF369" s="158">
        <f>IF(N369="snížená",J369,0)</f>
        <v>0</v>
      </c>
      <c r="BG369" s="158">
        <f>IF(N369="zákl. přenesená",J369,0)</f>
        <v>0</v>
      </c>
      <c r="BH369" s="158">
        <f>IF(N369="sníž. přenesená",J369,0)</f>
        <v>0</v>
      </c>
      <c r="BI369" s="158">
        <f>IF(N369="nulová",J369,0)</f>
        <v>0</v>
      </c>
      <c r="BJ369" s="18" t="s">
        <v>78</v>
      </c>
      <c r="BK369" s="158">
        <f>ROUND(I369*H369,2)</f>
        <v>29259.31</v>
      </c>
      <c r="BL369" s="18" t="s">
        <v>158</v>
      </c>
      <c r="BM369" s="157" t="s">
        <v>799</v>
      </c>
    </row>
    <row r="370" spans="1:65" s="15" customFormat="1">
      <c r="B370" s="174"/>
      <c r="D370" s="160" t="s">
        <v>160</v>
      </c>
      <c r="E370" s="175" t="s">
        <v>1</v>
      </c>
      <c r="F370" s="176" t="s">
        <v>800</v>
      </c>
      <c r="H370" s="175" t="s">
        <v>1</v>
      </c>
      <c r="L370" s="174"/>
      <c r="M370" s="177"/>
      <c r="N370" s="178"/>
      <c r="O370" s="178"/>
      <c r="P370" s="178"/>
      <c r="Q370" s="178"/>
      <c r="R370" s="178"/>
      <c r="S370" s="178"/>
      <c r="T370" s="179"/>
      <c r="AT370" s="175" t="s">
        <v>160</v>
      </c>
      <c r="AU370" s="175" t="s">
        <v>80</v>
      </c>
      <c r="AV370" s="15" t="s">
        <v>78</v>
      </c>
      <c r="AW370" s="15" t="s">
        <v>27</v>
      </c>
      <c r="AX370" s="15" t="s">
        <v>71</v>
      </c>
      <c r="AY370" s="175" t="s">
        <v>152</v>
      </c>
    </row>
    <row r="371" spans="1:65" s="15" customFormat="1">
      <c r="B371" s="174"/>
      <c r="D371" s="160" t="s">
        <v>160</v>
      </c>
      <c r="E371" s="175" t="s">
        <v>1</v>
      </c>
      <c r="F371" s="176" t="s">
        <v>801</v>
      </c>
      <c r="H371" s="175" t="s">
        <v>1</v>
      </c>
      <c r="L371" s="174"/>
      <c r="M371" s="177"/>
      <c r="N371" s="178"/>
      <c r="O371" s="178"/>
      <c r="P371" s="178"/>
      <c r="Q371" s="178"/>
      <c r="R371" s="178"/>
      <c r="S371" s="178"/>
      <c r="T371" s="179"/>
      <c r="AT371" s="175" t="s">
        <v>160</v>
      </c>
      <c r="AU371" s="175" t="s">
        <v>80</v>
      </c>
      <c r="AV371" s="15" t="s">
        <v>78</v>
      </c>
      <c r="AW371" s="15" t="s">
        <v>27</v>
      </c>
      <c r="AX371" s="15" t="s">
        <v>71</v>
      </c>
      <c r="AY371" s="175" t="s">
        <v>152</v>
      </c>
    </row>
    <row r="372" spans="1:65" s="13" customFormat="1">
      <c r="B372" s="159"/>
      <c r="D372" s="160" t="s">
        <v>160</v>
      </c>
      <c r="E372" s="161" t="s">
        <v>1</v>
      </c>
      <c r="F372" s="162" t="s">
        <v>802</v>
      </c>
      <c r="H372" s="163">
        <v>61.56</v>
      </c>
      <c r="L372" s="159"/>
      <c r="M372" s="164"/>
      <c r="N372" s="165"/>
      <c r="O372" s="165"/>
      <c r="P372" s="165"/>
      <c r="Q372" s="165"/>
      <c r="R372" s="165"/>
      <c r="S372" s="165"/>
      <c r="T372" s="166"/>
      <c r="AT372" s="161" t="s">
        <v>160</v>
      </c>
      <c r="AU372" s="161" t="s">
        <v>80</v>
      </c>
      <c r="AV372" s="13" t="s">
        <v>80</v>
      </c>
      <c r="AW372" s="13" t="s">
        <v>27</v>
      </c>
      <c r="AX372" s="13" t="s">
        <v>71</v>
      </c>
      <c r="AY372" s="161" t="s">
        <v>152</v>
      </c>
    </row>
    <row r="373" spans="1:65" s="15" customFormat="1">
      <c r="B373" s="174"/>
      <c r="D373" s="160" t="s">
        <v>160</v>
      </c>
      <c r="E373" s="175" t="s">
        <v>1</v>
      </c>
      <c r="F373" s="176" t="s">
        <v>803</v>
      </c>
      <c r="H373" s="175" t="s">
        <v>1</v>
      </c>
      <c r="L373" s="174"/>
      <c r="M373" s="177"/>
      <c r="N373" s="178"/>
      <c r="O373" s="178"/>
      <c r="P373" s="178"/>
      <c r="Q373" s="178"/>
      <c r="R373" s="178"/>
      <c r="S373" s="178"/>
      <c r="T373" s="179"/>
      <c r="AT373" s="175" t="s">
        <v>160</v>
      </c>
      <c r="AU373" s="175" t="s">
        <v>80</v>
      </c>
      <c r="AV373" s="15" t="s">
        <v>78</v>
      </c>
      <c r="AW373" s="15" t="s">
        <v>27</v>
      </c>
      <c r="AX373" s="15" t="s">
        <v>71</v>
      </c>
      <c r="AY373" s="175" t="s">
        <v>152</v>
      </c>
    </row>
    <row r="374" spans="1:65" s="13" customFormat="1">
      <c r="B374" s="159"/>
      <c r="D374" s="160" t="s">
        <v>160</v>
      </c>
      <c r="E374" s="161" t="s">
        <v>1</v>
      </c>
      <c r="F374" s="162" t="s">
        <v>804</v>
      </c>
      <c r="H374" s="163">
        <v>65.94</v>
      </c>
      <c r="L374" s="159"/>
      <c r="M374" s="164"/>
      <c r="N374" s="165"/>
      <c r="O374" s="165"/>
      <c r="P374" s="165"/>
      <c r="Q374" s="165"/>
      <c r="R374" s="165"/>
      <c r="S374" s="165"/>
      <c r="T374" s="166"/>
      <c r="AT374" s="161" t="s">
        <v>160</v>
      </c>
      <c r="AU374" s="161" t="s">
        <v>80</v>
      </c>
      <c r="AV374" s="13" t="s">
        <v>80</v>
      </c>
      <c r="AW374" s="13" t="s">
        <v>27</v>
      </c>
      <c r="AX374" s="13" t="s">
        <v>71</v>
      </c>
      <c r="AY374" s="161" t="s">
        <v>152</v>
      </c>
    </row>
    <row r="375" spans="1:65" s="15" customFormat="1">
      <c r="B375" s="174"/>
      <c r="D375" s="160" t="s">
        <v>160</v>
      </c>
      <c r="E375" s="175" t="s">
        <v>1</v>
      </c>
      <c r="F375" s="176" t="s">
        <v>805</v>
      </c>
      <c r="H375" s="175" t="s">
        <v>1</v>
      </c>
      <c r="L375" s="174"/>
      <c r="M375" s="177"/>
      <c r="N375" s="178"/>
      <c r="O375" s="178"/>
      <c r="P375" s="178"/>
      <c r="Q375" s="178"/>
      <c r="R375" s="178"/>
      <c r="S375" s="178"/>
      <c r="T375" s="179"/>
      <c r="AT375" s="175" t="s">
        <v>160</v>
      </c>
      <c r="AU375" s="175" t="s">
        <v>80</v>
      </c>
      <c r="AV375" s="15" t="s">
        <v>78</v>
      </c>
      <c r="AW375" s="15" t="s">
        <v>27</v>
      </c>
      <c r="AX375" s="15" t="s">
        <v>71</v>
      </c>
      <c r="AY375" s="175" t="s">
        <v>152</v>
      </c>
    </row>
    <row r="376" spans="1:65" s="13" customFormat="1">
      <c r="B376" s="159"/>
      <c r="D376" s="160" t="s">
        <v>160</v>
      </c>
      <c r="E376" s="161" t="s">
        <v>1</v>
      </c>
      <c r="F376" s="162" t="s">
        <v>806</v>
      </c>
      <c r="H376" s="163">
        <v>49.08</v>
      </c>
      <c r="L376" s="159"/>
      <c r="M376" s="164"/>
      <c r="N376" s="165"/>
      <c r="O376" s="165"/>
      <c r="P376" s="165"/>
      <c r="Q376" s="165"/>
      <c r="R376" s="165"/>
      <c r="S376" s="165"/>
      <c r="T376" s="166"/>
      <c r="AT376" s="161" t="s">
        <v>160</v>
      </c>
      <c r="AU376" s="161" t="s">
        <v>80</v>
      </c>
      <c r="AV376" s="13" t="s">
        <v>80</v>
      </c>
      <c r="AW376" s="13" t="s">
        <v>27</v>
      </c>
      <c r="AX376" s="13" t="s">
        <v>71</v>
      </c>
      <c r="AY376" s="161" t="s">
        <v>152</v>
      </c>
    </row>
    <row r="377" spans="1:65" s="14" customFormat="1">
      <c r="B377" s="167"/>
      <c r="D377" s="160" t="s">
        <v>160</v>
      </c>
      <c r="E377" s="168" t="s">
        <v>1</v>
      </c>
      <c r="F377" s="169" t="s">
        <v>162</v>
      </c>
      <c r="H377" s="170">
        <v>176.58</v>
      </c>
      <c r="L377" s="167"/>
      <c r="M377" s="171"/>
      <c r="N377" s="172"/>
      <c r="O377" s="172"/>
      <c r="P377" s="172"/>
      <c r="Q377" s="172"/>
      <c r="R377" s="172"/>
      <c r="S377" s="172"/>
      <c r="T377" s="173"/>
      <c r="AT377" s="168" t="s">
        <v>160</v>
      </c>
      <c r="AU377" s="168" t="s">
        <v>80</v>
      </c>
      <c r="AV377" s="14" t="s">
        <v>158</v>
      </c>
      <c r="AW377" s="14" t="s">
        <v>27</v>
      </c>
      <c r="AX377" s="14" t="s">
        <v>78</v>
      </c>
      <c r="AY377" s="168" t="s">
        <v>152</v>
      </c>
    </row>
    <row r="378" spans="1:65" s="2" customFormat="1" ht="16.5" customHeight="1">
      <c r="A378" s="30"/>
      <c r="B378" s="146"/>
      <c r="C378" s="147" t="s">
        <v>437</v>
      </c>
      <c r="D378" s="147" t="s">
        <v>154</v>
      </c>
      <c r="E378" s="148" t="s">
        <v>807</v>
      </c>
      <c r="F378" s="149" t="s">
        <v>808</v>
      </c>
      <c r="G378" s="150" t="s">
        <v>165</v>
      </c>
      <c r="H378" s="151">
        <v>25.155000000000001</v>
      </c>
      <c r="I378" s="152">
        <v>1897.28</v>
      </c>
      <c r="J378" s="152">
        <f>ROUND(I378*H378,2)</f>
        <v>47726.080000000002</v>
      </c>
      <c r="K378" s="149" t="s">
        <v>173</v>
      </c>
      <c r="L378" s="31"/>
      <c r="M378" s="153" t="s">
        <v>1</v>
      </c>
      <c r="N378" s="154" t="s">
        <v>36</v>
      </c>
      <c r="O378" s="155">
        <v>1.448</v>
      </c>
      <c r="P378" s="155">
        <f>O378*H378</f>
        <v>36.424439999999997</v>
      </c>
      <c r="Q378" s="155">
        <v>2.4533999999999998</v>
      </c>
      <c r="R378" s="155">
        <f>Q378*H378</f>
        <v>61.715277</v>
      </c>
      <c r="S378" s="155">
        <v>0</v>
      </c>
      <c r="T378" s="156">
        <f>S378*H378</f>
        <v>0</v>
      </c>
      <c r="U378" s="30"/>
      <c r="V378" s="30"/>
      <c r="W378" s="30"/>
      <c r="X378" s="30"/>
      <c r="Y378" s="30"/>
      <c r="Z378" s="30"/>
      <c r="AA378" s="30"/>
      <c r="AB378" s="30"/>
      <c r="AC378" s="30"/>
      <c r="AD378" s="30"/>
      <c r="AE378" s="30"/>
      <c r="AR378" s="157" t="s">
        <v>158</v>
      </c>
      <c r="AT378" s="157" t="s">
        <v>154</v>
      </c>
      <c r="AU378" s="157" t="s">
        <v>80</v>
      </c>
      <c r="AY378" s="18" t="s">
        <v>152</v>
      </c>
      <c r="BE378" s="158">
        <f>IF(N378="základní",J378,0)</f>
        <v>47726.080000000002</v>
      </c>
      <c r="BF378" s="158">
        <f>IF(N378="snížená",J378,0)</f>
        <v>0</v>
      </c>
      <c r="BG378" s="158">
        <f>IF(N378="zákl. přenesená",J378,0)</f>
        <v>0</v>
      </c>
      <c r="BH378" s="158">
        <f>IF(N378="sníž. přenesená",J378,0)</f>
        <v>0</v>
      </c>
      <c r="BI378" s="158">
        <f>IF(N378="nulová",J378,0)</f>
        <v>0</v>
      </c>
      <c r="BJ378" s="18" t="s">
        <v>78</v>
      </c>
      <c r="BK378" s="158">
        <f>ROUND(I378*H378,2)</f>
        <v>47726.080000000002</v>
      </c>
      <c r="BL378" s="18" t="s">
        <v>158</v>
      </c>
      <c r="BM378" s="157" t="s">
        <v>809</v>
      </c>
    </row>
    <row r="379" spans="1:65" s="15" customFormat="1">
      <c r="B379" s="174"/>
      <c r="D379" s="160" t="s">
        <v>160</v>
      </c>
      <c r="E379" s="175" t="s">
        <v>1</v>
      </c>
      <c r="F379" s="176" t="s">
        <v>800</v>
      </c>
      <c r="H379" s="175" t="s">
        <v>1</v>
      </c>
      <c r="L379" s="174"/>
      <c r="M379" s="177"/>
      <c r="N379" s="178"/>
      <c r="O379" s="178"/>
      <c r="P379" s="178"/>
      <c r="Q379" s="178"/>
      <c r="R379" s="178"/>
      <c r="S379" s="178"/>
      <c r="T379" s="179"/>
      <c r="AT379" s="175" t="s">
        <v>160</v>
      </c>
      <c r="AU379" s="175" t="s">
        <v>80</v>
      </c>
      <c r="AV379" s="15" t="s">
        <v>78</v>
      </c>
      <c r="AW379" s="15" t="s">
        <v>27</v>
      </c>
      <c r="AX379" s="15" t="s">
        <v>71</v>
      </c>
      <c r="AY379" s="175" t="s">
        <v>152</v>
      </c>
    </row>
    <row r="380" spans="1:65" s="15" customFormat="1">
      <c r="B380" s="174"/>
      <c r="D380" s="160" t="s">
        <v>160</v>
      </c>
      <c r="E380" s="175" t="s">
        <v>1</v>
      </c>
      <c r="F380" s="176" t="s">
        <v>801</v>
      </c>
      <c r="H380" s="175" t="s">
        <v>1</v>
      </c>
      <c r="L380" s="174"/>
      <c r="M380" s="177"/>
      <c r="N380" s="178"/>
      <c r="O380" s="178"/>
      <c r="P380" s="178"/>
      <c r="Q380" s="178"/>
      <c r="R380" s="178"/>
      <c r="S380" s="178"/>
      <c r="T380" s="179"/>
      <c r="AT380" s="175" t="s">
        <v>160</v>
      </c>
      <c r="AU380" s="175" t="s">
        <v>80</v>
      </c>
      <c r="AV380" s="15" t="s">
        <v>78</v>
      </c>
      <c r="AW380" s="15" t="s">
        <v>27</v>
      </c>
      <c r="AX380" s="15" t="s">
        <v>71</v>
      </c>
      <c r="AY380" s="175" t="s">
        <v>152</v>
      </c>
    </row>
    <row r="381" spans="1:65" s="13" customFormat="1">
      <c r="B381" s="159"/>
      <c r="D381" s="160" t="s">
        <v>160</v>
      </c>
      <c r="E381" s="161" t="s">
        <v>1</v>
      </c>
      <c r="F381" s="162" t="s">
        <v>810</v>
      </c>
      <c r="H381" s="163">
        <v>6.9260000000000002</v>
      </c>
      <c r="L381" s="159"/>
      <c r="M381" s="164"/>
      <c r="N381" s="165"/>
      <c r="O381" s="165"/>
      <c r="P381" s="165"/>
      <c r="Q381" s="165"/>
      <c r="R381" s="165"/>
      <c r="S381" s="165"/>
      <c r="T381" s="166"/>
      <c r="AT381" s="161" t="s">
        <v>160</v>
      </c>
      <c r="AU381" s="161" t="s">
        <v>80</v>
      </c>
      <c r="AV381" s="13" t="s">
        <v>80</v>
      </c>
      <c r="AW381" s="13" t="s">
        <v>27</v>
      </c>
      <c r="AX381" s="13" t="s">
        <v>71</v>
      </c>
      <c r="AY381" s="161" t="s">
        <v>152</v>
      </c>
    </row>
    <row r="382" spans="1:65" s="15" customFormat="1">
      <c r="B382" s="174"/>
      <c r="D382" s="160" t="s">
        <v>160</v>
      </c>
      <c r="E382" s="175" t="s">
        <v>1</v>
      </c>
      <c r="F382" s="176" t="s">
        <v>803</v>
      </c>
      <c r="H382" s="175" t="s">
        <v>1</v>
      </c>
      <c r="L382" s="174"/>
      <c r="M382" s="177"/>
      <c r="N382" s="178"/>
      <c r="O382" s="178"/>
      <c r="P382" s="178"/>
      <c r="Q382" s="178"/>
      <c r="R382" s="178"/>
      <c r="S382" s="178"/>
      <c r="T382" s="179"/>
      <c r="AT382" s="175" t="s">
        <v>160</v>
      </c>
      <c r="AU382" s="175" t="s">
        <v>80</v>
      </c>
      <c r="AV382" s="15" t="s">
        <v>78</v>
      </c>
      <c r="AW382" s="15" t="s">
        <v>27</v>
      </c>
      <c r="AX382" s="15" t="s">
        <v>71</v>
      </c>
      <c r="AY382" s="175" t="s">
        <v>152</v>
      </c>
    </row>
    <row r="383" spans="1:65" s="13" customFormat="1">
      <c r="B383" s="159"/>
      <c r="D383" s="160" t="s">
        <v>160</v>
      </c>
      <c r="E383" s="161" t="s">
        <v>1</v>
      </c>
      <c r="F383" s="162" t="s">
        <v>811</v>
      </c>
      <c r="H383" s="163">
        <v>7.4180000000000001</v>
      </c>
      <c r="L383" s="159"/>
      <c r="M383" s="164"/>
      <c r="N383" s="165"/>
      <c r="O383" s="165"/>
      <c r="P383" s="165"/>
      <c r="Q383" s="165"/>
      <c r="R383" s="165"/>
      <c r="S383" s="165"/>
      <c r="T383" s="166"/>
      <c r="AT383" s="161" t="s">
        <v>160</v>
      </c>
      <c r="AU383" s="161" t="s">
        <v>80</v>
      </c>
      <c r="AV383" s="13" t="s">
        <v>80</v>
      </c>
      <c r="AW383" s="13" t="s">
        <v>27</v>
      </c>
      <c r="AX383" s="13" t="s">
        <v>71</v>
      </c>
      <c r="AY383" s="161" t="s">
        <v>152</v>
      </c>
    </row>
    <row r="384" spans="1:65" s="15" customFormat="1">
      <c r="B384" s="174"/>
      <c r="D384" s="160" t="s">
        <v>160</v>
      </c>
      <c r="E384" s="175" t="s">
        <v>1</v>
      </c>
      <c r="F384" s="176" t="s">
        <v>812</v>
      </c>
      <c r="H384" s="175" t="s">
        <v>1</v>
      </c>
      <c r="L384" s="174"/>
      <c r="M384" s="177"/>
      <c r="N384" s="178"/>
      <c r="O384" s="178"/>
      <c r="P384" s="178"/>
      <c r="Q384" s="178"/>
      <c r="R384" s="178"/>
      <c r="S384" s="178"/>
      <c r="T384" s="179"/>
      <c r="AT384" s="175" t="s">
        <v>160</v>
      </c>
      <c r="AU384" s="175" t="s">
        <v>80</v>
      </c>
      <c r="AV384" s="15" t="s">
        <v>78</v>
      </c>
      <c r="AW384" s="15" t="s">
        <v>27</v>
      </c>
      <c r="AX384" s="15" t="s">
        <v>71</v>
      </c>
      <c r="AY384" s="175" t="s">
        <v>152</v>
      </c>
    </row>
    <row r="385" spans="1:65" s="13" customFormat="1">
      <c r="B385" s="159"/>
      <c r="D385" s="160" t="s">
        <v>160</v>
      </c>
      <c r="E385" s="161" t="s">
        <v>1</v>
      </c>
      <c r="F385" s="162" t="s">
        <v>813</v>
      </c>
      <c r="H385" s="163">
        <v>2.093</v>
      </c>
      <c r="L385" s="159"/>
      <c r="M385" s="164"/>
      <c r="N385" s="165"/>
      <c r="O385" s="165"/>
      <c r="P385" s="165"/>
      <c r="Q385" s="165"/>
      <c r="R385" s="165"/>
      <c r="S385" s="165"/>
      <c r="T385" s="166"/>
      <c r="AT385" s="161" t="s">
        <v>160</v>
      </c>
      <c r="AU385" s="161" t="s">
        <v>80</v>
      </c>
      <c r="AV385" s="13" t="s">
        <v>80</v>
      </c>
      <c r="AW385" s="13" t="s">
        <v>27</v>
      </c>
      <c r="AX385" s="13" t="s">
        <v>71</v>
      </c>
      <c r="AY385" s="161" t="s">
        <v>152</v>
      </c>
    </row>
    <row r="386" spans="1:65" s="15" customFormat="1">
      <c r="B386" s="174"/>
      <c r="D386" s="160" t="s">
        <v>160</v>
      </c>
      <c r="E386" s="175" t="s">
        <v>1</v>
      </c>
      <c r="F386" s="176" t="s">
        <v>814</v>
      </c>
      <c r="H386" s="175" t="s">
        <v>1</v>
      </c>
      <c r="L386" s="174"/>
      <c r="M386" s="177"/>
      <c r="N386" s="178"/>
      <c r="O386" s="178"/>
      <c r="P386" s="178"/>
      <c r="Q386" s="178"/>
      <c r="R386" s="178"/>
      <c r="S386" s="178"/>
      <c r="T386" s="179"/>
      <c r="AT386" s="175" t="s">
        <v>160</v>
      </c>
      <c r="AU386" s="175" t="s">
        <v>80</v>
      </c>
      <c r="AV386" s="15" t="s">
        <v>78</v>
      </c>
      <c r="AW386" s="15" t="s">
        <v>27</v>
      </c>
      <c r="AX386" s="15" t="s">
        <v>71</v>
      </c>
      <c r="AY386" s="175" t="s">
        <v>152</v>
      </c>
    </row>
    <row r="387" spans="1:65" s="13" customFormat="1">
      <c r="B387" s="159"/>
      <c r="D387" s="160" t="s">
        <v>160</v>
      </c>
      <c r="E387" s="161" t="s">
        <v>1</v>
      </c>
      <c r="F387" s="162" t="s">
        <v>815</v>
      </c>
      <c r="H387" s="163">
        <v>0.79800000000000004</v>
      </c>
      <c r="L387" s="159"/>
      <c r="M387" s="164"/>
      <c r="N387" s="165"/>
      <c r="O387" s="165"/>
      <c r="P387" s="165"/>
      <c r="Q387" s="165"/>
      <c r="R387" s="165"/>
      <c r="S387" s="165"/>
      <c r="T387" s="166"/>
      <c r="AT387" s="161" t="s">
        <v>160</v>
      </c>
      <c r="AU387" s="161" t="s">
        <v>80</v>
      </c>
      <c r="AV387" s="13" t="s">
        <v>80</v>
      </c>
      <c r="AW387" s="13" t="s">
        <v>27</v>
      </c>
      <c r="AX387" s="13" t="s">
        <v>71</v>
      </c>
      <c r="AY387" s="161" t="s">
        <v>152</v>
      </c>
    </row>
    <row r="388" spans="1:65" s="15" customFormat="1">
      <c r="B388" s="174"/>
      <c r="D388" s="160" t="s">
        <v>160</v>
      </c>
      <c r="E388" s="175" t="s">
        <v>1</v>
      </c>
      <c r="F388" s="176" t="s">
        <v>816</v>
      </c>
      <c r="H388" s="175" t="s">
        <v>1</v>
      </c>
      <c r="L388" s="174"/>
      <c r="M388" s="177"/>
      <c r="N388" s="178"/>
      <c r="O388" s="178"/>
      <c r="P388" s="178"/>
      <c r="Q388" s="178"/>
      <c r="R388" s="178"/>
      <c r="S388" s="178"/>
      <c r="T388" s="179"/>
      <c r="AT388" s="175" t="s">
        <v>160</v>
      </c>
      <c r="AU388" s="175" t="s">
        <v>80</v>
      </c>
      <c r="AV388" s="15" t="s">
        <v>78</v>
      </c>
      <c r="AW388" s="15" t="s">
        <v>27</v>
      </c>
      <c r="AX388" s="15" t="s">
        <v>71</v>
      </c>
      <c r="AY388" s="175" t="s">
        <v>152</v>
      </c>
    </row>
    <row r="389" spans="1:65" s="13" customFormat="1">
      <c r="B389" s="159"/>
      <c r="D389" s="160" t="s">
        <v>160</v>
      </c>
      <c r="E389" s="161" t="s">
        <v>1</v>
      </c>
      <c r="F389" s="162" t="s">
        <v>817</v>
      </c>
      <c r="H389" s="163">
        <v>0.44400000000000001</v>
      </c>
      <c r="L389" s="159"/>
      <c r="M389" s="164"/>
      <c r="N389" s="165"/>
      <c r="O389" s="165"/>
      <c r="P389" s="165"/>
      <c r="Q389" s="165"/>
      <c r="R389" s="165"/>
      <c r="S389" s="165"/>
      <c r="T389" s="166"/>
      <c r="AT389" s="161" t="s">
        <v>160</v>
      </c>
      <c r="AU389" s="161" t="s">
        <v>80</v>
      </c>
      <c r="AV389" s="13" t="s">
        <v>80</v>
      </c>
      <c r="AW389" s="13" t="s">
        <v>27</v>
      </c>
      <c r="AX389" s="13" t="s">
        <v>71</v>
      </c>
      <c r="AY389" s="161" t="s">
        <v>152</v>
      </c>
    </row>
    <row r="390" spans="1:65" s="15" customFormat="1">
      <c r="B390" s="174"/>
      <c r="D390" s="160" t="s">
        <v>160</v>
      </c>
      <c r="E390" s="175" t="s">
        <v>1</v>
      </c>
      <c r="F390" s="176" t="s">
        <v>818</v>
      </c>
      <c r="H390" s="175" t="s">
        <v>1</v>
      </c>
      <c r="L390" s="174"/>
      <c r="M390" s="177"/>
      <c r="N390" s="178"/>
      <c r="O390" s="178"/>
      <c r="P390" s="178"/>
      <c r="Q390" s="178"/>
      <c r="R390" s="178"/>
      <c r="S390" s="178"/>
      <c r="T390" s="179"/>
      <c r="AT390" s="175" t="s">
        <v>160</v>
      </c>
      <c r="AU390" s="175" t="s">
        <v>80</v>
      </c>
      <c r="AV390" s="15" t="s">
        <v>78</v>
      </c>
      <c r="AW390" s="15" t="s">
        <v>27</v>
      </c>
      <c r="AX390" s="15" t="s">
        <v>71</v>
      </c>
      <c r="AY390" s="175" t="s">
        <v>152</v>
      </c>
    </row>
    <row r="391" spans="1:65" s="13" customFormat="1">
      <c r="B391" s="159"/>
      <c r="D391" s="160" t="s">
        <v>160</v>
      </c>
      <c r="E391" s="161" t="s">
        <v>1</v>
      </c>
      <c r="F391" s="162" t="s">
        <v>819</v>
      </c>
      <c r="H391" s="163">
        <v>1.954</v>
      </c>
      <c r="L391" s="159"/>
      <c r="M391" s="164"/>
      <c r="N391" s="165"/>
      <c r="O391" s="165"/>
      <c r="P391" s="165"/>
      <c r="Q391" s="165"/>
      <c r="R391" s="165"/>
      <c r="S391" s="165"/>
      <c r="T391" s="166"/>
      <c r="AT391" s="161" t="s">
        <v>160</v>
      </c>
      <c r="AU391" s="161" t="s">
        <v>80</v>
      </c>
      <c r="AV391" s="13" t="s">
        <v>80</v>
      </c>
      <c r="AW391" s="13" t="s">
        <v>27</v>
      </c>
      <c r="AX391" s="13" t="s">
        <v>71</v>
      </c>
      <c r="AY391" s="161" t="s">
        <v>152</v>
      </c>
    </row>
    <row r="392" spans="1:65" s="15" customFormat="1">
      <c r="B392" s="174"/>
      <c r="D392" s="160" t="s">
        <v>160</v>
      </c>
      <c r="E392" s="175" t="s">
        <v>1</v>
      </c>
      <c r="F392" s="176" t="s">
        <v>805</v>
      </c>
      <c r="H392" s="175" t="s">
        <v>1</v>
      </c>
      <c r="L392" s="174"/>
      <c r="M392" s="177"/>
      <c r="N392" s="178"/>
      <c r="O392" s="178"/>
      <c r="P392" s="178"/>
      <c r="Q392" s="178"/>
      <c r="R392" s="178"/>
      <c r="S392" s="178"/>
      <c r="T392" s="179"/>
      <c r="AT392" s="175" t="s">
        <v>160</v>
      </c>
      <c r="AU392" s="175" t="s">
        <v>80</v>
      </c>
      <c r="AV392" s="15" t="s">
        <v>78</v>
      </c>
      <c r="AW392" s="15" t="s">
        <v>27</v>
      </c>
      <c r="AX392" s="15" t="s">
        <v>71</v>
      </c>
      <c r="AY392" s="175" t="s">
        <v>152</v>
      </c>
    </row>
    <row r="393" spans="1:65" s="13" customFormat="1">
      <c r="B393" s="159"/>
      <c r="D393" s="160" t="s">
        <v>160</v>
      </c>
      <c r="E393" s="161" t="s">
        <v>1</v>
      </c>
      <c r="F393" s="162" t="s">
        <v>820</v>
      </c>
      <c r="H393" s="163">
        <v>5.5220000000000002</v>
      </c>
      <c r="L393" s="159"/>
      <c r="M393" s="164"/>
      <c r="N393" s="165"/>
      <c r="O393" s="165"/>
      <c r="P393" s="165"/>
      <c r="Q393" s="165"/>
      <c r="R393" s="165"/>
      <c r="S393" s="165"/>
      <c r="T393" s="166"/>
      <c r="AT393" s="161" t="s">
        <v>160</v>
      </c>
      <c r="AU393" s="161" t="s">
        <v>80</v>
      </c>
      <c r="AV393" s="13" t="s">
        <v>80</v>
      </c>
      <c r="AW393" s="13" t="s">
        <v>27</v>
      </c>
      <c r="AX393" s="13" t="s">
        <v>71</v>
      </c>
      <c r="AY393" s="161" t="s">
        <v>152</v>
      </c>
    </row>
    <row r="394" spans="1:65" s="14" customFormat="1">
      <c r="B394" s="167"/>
      <c r="D394" s="160" t="s">
        <v>160</v>
      </c>
      <c r="E394" s="168" t="s">
        <v>1</v>
      </c>
      <c r="F394" s="169" t="s">
        <v>162</v>
      </c>
      <c r="H394" s="170">
        <v>25.155000000000001</v>
      </c>
      <c r="L394" s="167"/>
      <c r="M394" s="171"/>
      <c r="N394" s="172"/>
      <c r="O394" s="172"/>
      <c r="P394" s="172"/>
      <c r="Q394" s="172"/>
      <c r="R394" s="172"/>
      <c r="S394" s="172"/>
      <c r="T394" s="173"/>
      <c r="AT394" s="168" t="s">
        <v>160</v>
      </c>
      <c r="AU394" s="168" t="s">
        <v>80</v>
      </c>
      <c r="AV394" s="14" t="s">
        <v>158</v>
      </c>
      <c r="AW394" s="14" t="s">
        <v>27</v>
      </c>
      <c r="AX394" s="14" t="s">
        <v>78</v>
      </c>
      <c r="AY394" s="168" t="s">
        <v>152</v>
      </c>
    </row>
    <row r="395" spans="1:65" s="2" customFormat="1" ht="16.5" customHeight="1">
      <c r="A395" s="30"/>
      <c r="B395" s="146"/>
      <c r="C395" s="147" t="s">
        <v>443</v>
      </c>
      <c r="D395" s="147" t="s">
        <v>154</v>
      </c>
      <c r="E395" s="148" t="s">
        <v>821</v>
      </c>
      <c r="F395" s="149" t="s">
        <v>822</v>
      </c>
      <c r="G395" s="150" t="s">
        <v>157</v>
      </c>
      <c r="H395" s="151">
        <v>118.89400000000001</v>
      </c>
      <c r="I395" s="152">
        <v>217.44</v>
      </c>
      <c r="J395" s="152">
        <f>ROUND(I395*H395,2)</f>
        <v>25852.31</v>
      </c>
      <c r="K395" s="149" t="s">
        <v>173</v>
      </c>
      <c r="L395" s="31"/>
      <c r="M395" s="153" t="s">
        <v>1</v>
      </c>
      <c r="N395" s="154" t="s">
        <v>36</v>
      </c>
      <c r="O395" s="155">
        <v>0.755</v>
      </c>
      <c r="P395" s="155">
        <f>O395*H395</f>
        <v>89.764970000000005</v>
      </c>
      <c r="Q395" s="155">
        <v>5.7600000000000004E-3</v>
      </c>
      <c r="R395" s="155">
        <f>Q395*H395</f>
        <v>0.68482944000000012</v>
      </c>
      <c r="S395" s="155">
        <v>0</v>
      </c>
      <c r="T395" s="156">
        <f>S395*H395</f>
        <v>0</v>
      </c>
      <c r="U395" s="30"/>
      <c r="V395" s="30"/>
      <c r="W395" s="30"/>
      <c r="X395" s="30"/>
      <c r="Y395" s="30"/>
      <c r="Z395" s="30"/>
      <c r="AA395" s="30"/>
      <c r="AB395" s="30"/>
      <c r="AC395" s="30"/>
      <c r="AD395" s="30"/>
      <c r="AE395" s="30"/>
      <c r="AR395" s="157" t="s">
        <v>158</v>
      </c>
      <c r="AT395" s="157" t="s">
        <v>154</v>
      </c>
      <c r="AU395" s="157" t="s">
        <v>80</v>
      </c>
      <c r="AY395" s="18" t="s">
        <v>152</v>
      </c>
      <c r="BE395" s="158">
        <f>IF(N395="základní",J395,0)</f>
        <v>25852.31</v>
      </c>
      <c r="BF395" s="158">
        <f>IF(N395="snížená",J395,0)</f>
        <v>0</v>
      </c>
      <c r="BG395" s="158">
        <f>IF(N395="zákl. přenesená",J395,0)</f>
        <v>0</v>
      </c>
      <c r="BH395" s="158">
        <f>IF(N395="sníž. přenesená",J395,0)</f>
        <v>0</v>
      </c>
      <c r="BI395" s="158">
        <f>IF(N395="nulová",J395,0)</f>
        <v>0</v>
      </c>
      <c r="BJ395" s="18" t="s">
        <v>78</v>
      </c>
      <c r="BK395" s="158">
        <f>ROUND(I395*H395,2)</f>
        <v>25852.31</v>
      </c>
      <c r="BL395" s="18" t="s">
        <v>158</v>
      </c>
      <c r="BM395" s="157" t="s">
        <v>823</v>
      </c>
    </row>
    <row r="396" spans="1:65" s="15" customFormat="1">
      <c r="B396" s="174"/>
      <c r="D396" s="160" t="s">
        <v>160</v>
      </c>
      <c r="E396" s="175" t="s">
        <v>1</v>
      </c>
      <c r="F396" s="176" t="s">
        <v>800</v>
      </c>
      <c r="H396" s="175" t="s">
        <v>1</v>
      </c>
      <c r="L396" s="174"/>
      <c r="M396" s="177"/>
      <c r="N396" s="178"/>
      <c r="O396" s="178"/>
      <c r="P396" s="178"/>
      <c r="Q396" s="178"/>
      <c r="R396" s="178"/>
      <c r="S396" s="178"/>
      <c r="T396" s="179"/>
      <c r="AT396" s="175" t="s">
        <v>160</v>
      </c>
      <c r="AU396" s="175" t="s">
        <v>80</v>
      </c>
      <c r="AV396" s="15" t="s">
        <v>78</v>
      </c>
      <c r="AW396" s="15" t="s">
        <v>27</v>
      </c>
      <c r="AX396" s="15" t="s">
        <v>71</v>
      </c>
      <c r="AY396" s="175" t="s">
        <v>152</v>
      </c>
    </row>
    <row r="397" spans="1:65" s="15" customFormat="1">
      <c r="B397" s="174"/>
      <c r="D397" s="160" t="s">
        <v>160</v>
      </c>
      <c r="E397" s="175" t="s">
        <v>1</v>
      </c>
      <c r="F397" s="176" t="s">
        <v>801</v>
      </c>
      <c r="H397" s="175" t="s">
        <v>1</v>
      </c>
      <c r="L397" s="174"/>
      <c r="M397" s="177"/>
      <c r="N397" s="178"/>
      <c r="O397" s="178"/>
      <c r="P397" s="178"/>
      <c r="Q397" s="178"/>
      <c r="R397" s="178"/>
      <c r="S397" s="178"/>
      <c r="T397" s="179"/>
      <c r="AT397" s="175" t="s">
        <v>160</v>
      </c>
      <c r="AU397" s="175" t="s">
        <v>80</v>
      </c>
      <c r="AV397" s="15" t="s">
        <v>78</v>
      </c>
      <c r="AW397" s="15" t="s">
        <v>27</v>
      </c>
      <c r="AX397" s="15" t="s">
        <v>71</v>
      </c>
      <c r="AY397" s="175" t="s">
        <v>152</v>
      </c>
    </row>
    <row r="398" spans="1:65" s="13" customFormat="1">
      <c r="B398" s="159"/>
      <c r="D398" s="160" t="s">
        <v>160</v>
      </c>
      <c r="E398" s="161" t="s">
        <v>1</v>
      </c>
      <c r="F398" s="162" t="s">
        <v>824</v>
      </c>
      <c r="H398" s="163">
        <v>30.78</v>
      </c>
      <c r="L398" s="159"/>
      <c r="M398" s="164"/>
      <c r="N398" s="165"/>
      <c r="O398" s="165"/>
      <c r="P398" s="165"/>
      <c r="Q398" s="165"/>
      <c r="R398" s="165"/>
      <c r="S398" s="165"/>
      <c r="T398" s="166"/>
      <c r="AT398" s="161" t="s">
        <v>160</v>
      </c>
      <c r="AU398" s="161" t="s">
        <v>80</v>
      </c>
      <c r="AV398" s="13" t="s">
        <v>80</v>
      </c>
      <c r="AW398" s="13" t="s">
        <v>27</v>
      </c>
      <c r="AX398" s="13" t="s">
        <v>71</v>
      </c>
      <c r="AY398" s="161" t="s">
        <v>152</v>
      </c>
    </row>
    <row r="399" spans="1:65" s="15" customFormat="1">
      <c r="B399" s="174"/>
      <c r="D399" s="160" t="s">
        <v>160</v>
      </c>
      <c r="E399" s="175" t="s">
        <v>1</v>
      </c>
      <c r="F399" s="176" t="s">
        <v>803</v>
      </c>
      <c r="H399" s="175" t="s">
        <v>1</v>
      </c>
      <c r="L399" s="174"/>
      <c r="M399" s="177"/>
      <c r="N399" s="178"/>
      <c r="O399" s="178"/>
      <c r="P399" s="178"/>
      <c r="Q399" s="178"/>
      <c r="R399" s="178"/>
      <c r="S399" s="178"/>
      <c r="T399" s="179"/>
      <c r="AT399" s="175" t="s">
        <v>160</v>
      </c>
      <c r="AU399" s="175" t="s">
        <v>80</v>
      </c>
      <c r="AV399" s="15" t="s">
        <v>78</v>
      </c>
      <c r="AW399" s="15" t="s">
        <v>27</v>
      </c>
      <c r="AX399" s="15" t="s">
        <v>71</v>
      </c>
      <c r="AY399" s="175" t="s">
        <v>152</v>
      </c>
    </row>
    <row r="400" spans="1:65" s="13" customFormat="1">
      <c r="B400" s="159"/>
      <c r="D400" s="160" t="s">
        <v>160</v>
      </c>
      <c r="E400" s="161" t="s">
        <v>1</v>
      </c>
      <c r="F400" s="162" t="s">
        <v>825</v>
      </c>
      <c r="H400" s="163">
        <v>32.97</v>
      </c>
      <c r="L400" s="159"/>
      <c r="M400" s="164"/>
      <c r="N400" s="165"/>
      <c r="O400" s="165"/>
      <c r="P400" s="165"/>
      <c r="Q400" s="165"/>
      <c r="R400" s="165"/>
      <c r="S400" s="165"/>
      <c r="T400" s="166"/>
      <c r="AT400" s="161" t="s">
        <v>160</v>
      </c>
      <c r="AU400" s="161" t="s">
        <v>80</v>
      </c>
      <c r="AV400" s="13" t="s">
        <v>80</v>
      </c>
      <c r="AW400" s="13" t="s">
        <v>27</v>
      </c>
      <c r="AX400" s="13" t="s">
        <v>71</v>
      </c>
      <c r="AY400" s="161" t="s">
        <v>152</v>
      </c>
    </row>
    <row r="401" spans="1:65" s="15" customFormat="1">
      <c r="B401" s="174"/>
      <c r="D401" s="160" t="s">
        <v>160</v>
      </c>
      <c r="E401" s="175" t="s">
        <v>1</v>
      </c>
      <c r="F401" s="176" t="s">
        <v>812</v>
      </c>
      <c r="H401" s="175" t="s">
        <v>1</v>
      </c>
      <c r="L401" s="174"/>
      <c r="M401" s="177"/>
      <c r="N401" s="178"/>
      <c r="O401" s="178"/>
      <c r="P401" s="178"/>
      <c r="Q401" s="178"/>
      <c r="R401" s="178"/>
      <c r="S401" s="178"/>
      <c r="T401" s="179"/>
      <c r="AT401" s="175" t="s">
        <v>160</v>
      </c>
      <c r="AU401" s="175" t="s">
        <v>80</v>
      </c>
      <c r="AV401" s="15" t="s">
        <v>78</v>
      </c>
      <c r="AW401" s="15" t="s">
        <v>27</v>
      </c>
      <c r="AX401" s="15" t="s">
        <v>71</v>
      </c>
      <c r="AY401" s="175" t="s">
        <v>152</v>
      </c>
    </row>
    <row r="402" spans="1:65" s="13" customFormat="1">
      <c r="B402" s="159"/>
      <c r="D402" s="160" t="s">
        <v>160</v>
      </c>
      <c r="E402" s="161" t="s">
        <v>1</v>
      </c>
      <c r="F402" s="162" t="s">
        <v>826</v>
      </c>
      <c r="H402" s="163">
        <v>9.3000000000000007</v>
      </c>
      <c r="L402" s="159"/>
      <c r="M402" s="164"/>
      <c r="N402" s="165"/>
      <c r="O402" s="165"/>
      <c r="P402" s="165"/>
      <c r="Q402" s="165"/>
      <c r="R402" s="165"/>
      <c r="S402" s="165"/>
      <c r="T402" s="166"/>
      <c r="AT402" s="161" t="s">
        <v>160</v>
      </c>
      <c r="AU402" s="161" t="s">
        <v>80</v>
      </c>
      <c r="AV402" s="13" t="s">
        <v>80</v>
      </c>
      <c r="AW402" s="13" t="s">
        <v>27</v>
      </c>
      <c r="AX402" s="13" t="s">
        <v>71</v>
      </c>
      <c r="AY402" s="161" t="s">
        <v>152</v>
      </c>
    </row>
    <row r="403" spans="1:65" s="15" customFormat="1">
      <c r="B403" s="174"/>
      <c r="D403" s="160" t="s">
        <v>160</v>
      </c>
      <c r="E403" s="175" t="s">
        <v>1</v>
      </c>
      <c r="F403" s="176" t="s">
        <v>814</v>
      </c>
      <c r="H403" s="175" t="s">
        <v>1</v>
      </c>
      <c r="L403" s="174"/>
      <c r="M403" s="177"/>
      <c r="N403" s="178"/>
      <c r="O403" s="178"/>
      <c r="P403" s="178"/>
      <c r="Q403" s="178"/>
      <c r="R403" s="178"/>
      <c r="S403" s="178"/>
      <c r="T403" s="179"/>
      <c r="AT403" s="175" t="s">
        <v>160</v>
      </c>
      <c r="AU403" s="175" t="s">
        <v>80</v>
      </c>
      <c r="AV403" s="15" t="s">
        <v>78</v>
      </c>
      <c r="AW403" s="15" t="s">
        <v>27</v>
      </c>
      <c r="AX403" s="15" t="s">
        <v>71</v>
      </c>
      <c r="AY403" s="175" t="s">
        <v>152</v>
      </c>
    </row>
    <row r="404" spans="1:65" s="13" customFormat="1">
      <c r="B404" s="159"/>
      <c r="D404" s="160" t="s">
        <v>160</v>
      </c>
      <c r="E404" s="161" t="s">
        <v>1</v>
      </c>
      <c r="F404" s="162" t="s">
        <v>827</v>
      </c>
      <c r="H404" s="163">
        <v>5.32</v>
      </c>
      <c r="L404" s="159"/>
      <c r="M404" s="164"/>
      <c r="N404" s="165"/>
      <c r="O404" s="165"/>
      <c r="P404" s="165"/>
      <c r="Q404" s="165"/>
      <c r="R404" s="165"/>
      <c r="S404" s="165"/>
      <c r="T404" s="166"/>
      <c r="AT404" s="161" t="s">
        <v>160</v>
      </c>
      <c r="AU404" s="161" t="s">
        <v>80</v>
      </c>
      <c r="AV404" s="13" t="s">
        <v>80</v>
      </c>
      <c r="AW404" s="13" t="s">
        <v>27</v>
      </c>
      <c r="AX404" s="13" t="s">
        <v>71</v>
      </c>
      <c r="AY404" s="161" t="s">
        <v>152</v>
      </c>
    </row>
    <row r="405" spans="1:65" s="15" customFormat="1">
      <c r="B405" s="174"/>
      <c r="D405" s="160" t="s">
        <v>160</v>
      </c>
      <c r="E405" s="175" t="s">
        <v>1</v>
      </c>
      <c r="F405" s="176" t="s">
        <v>816</v>
      </c>
      <c r="H405" s="175" t="s">
        <v>1</v>
      </c>
      <c r="L405" s="174"/>
      <c r="M405" s="177"/>
      <c r="N405" s="178"/>
      <c r="O405" s="178"/>
      <c r="P405" s="178"/>
      <c r="Q405" s="178"/>
      <c r="R405" s="178"/>
      <c r="S405" s="178"/>
      <c r="T405" s="179"/>
      <c r="AT405" s="175" t="s">
        <v>160</v>
      </c>
      <c r="AU405" s="175" t="s">
        <v>80</v>
      </c>
      <c r="AV405" s="15" t="s">
        <v>78</v>
      </c>
      <c r="AW405" s="15" t="s">
        <v>27</v>
      </c>
      <c r="AX405" s="15" t="s">
        <v>71</v>
      </c>
      <c r="AY405" s="175" t="s">
        <v>152</v>
      </c>
    </row>
    <row r="406" spans="1:65" s="13" customFormat="1">
      <c r="B406" s="159"/>
      <c r="D406" s="160" t="s">
        <v>160</v>
      </c>
      <c r="E406" s="161" t="s">
        <v>1</v>
      </c>
      <c r="F406" s="162" t="s">
        <v>828</v>
      </c>
      <c r="H406" s="163">
        <v>2.96</v>
      </c>
      <c r="L406" s="159"/>
      <c r="M406" s="164"/>
      <c r="N406" s="165"/>
      <c r="O406" s="165"/>
      <c r="P406" s="165"/>
      <c r="Q406" s="165"/>
      <c r="R406" s="165"/>
      <c r="S406" s="165"/>
      <c r="T406" s="166"/>
      <c r="AT406" s="161" t="s">
        <v>160</v>
      </c>
      <c r="AU406" s="161" t="s">
        <v>80</v>
      </c>
      <c r="AV406" s="13" t="s">
        <v>80</v>
      </c>
      <c r="AW406" s="13" t="s">
        <v>27</v>
      </c>
      <c r="AX406" s="13" t="s">
        <v>71</v>
      </c>
      <c r="AY406" s="161" t="s">
        <v>152</v>
      </c>
    </row>
    <row r="407" spans="1:65" s="15" customFormat="1">
      <c r="B407" s="174"/>
      <c r="D407" s="160" t="s">
        <v>160</v>
      </c>
      <c r="E407" s="175" t="s">
        <v>1</v>
      </c>
      <c r="F407" s="176" t="s">
        <v>818</v>
      </c>
      <c r="H407" s="175" t="s">
        <v>1</v>
      </c>
      <c r="L407" s="174"/>
      <c r="M407" s="177"/>
      <c r="N407" s="178"/>
      <c r="O407" s="178"/>
      <c r="P407" s="178"/>
      <c r="Q407" s="178"/>
      <c r="R407" s="178"/>
      <c r="S407" s="178"/>
      <c r="T407" s="179"/>
      <c r="AT407" s="175" t="s">
        <v>160</v>
      </c>
      <c r="AU407" s="175" t="s">
        <v>80</v>
      </c>
      <c r="AV407" s="15" t="s">
        <v>78</v>
      </c>
      <c r="AW407" s="15" t="s">
        <v>27</v>
      </c>
      <c r="AX407" s="15" t="s">
        <v>71</v>
      </c>
      <c r="AY407" s="175" t="s">
        <v>152</v>
      </c>
    </row>
    <row r="408" spans="1:65" s="13" customFormat="1">
      <c r="B408" s="159"/>
      <c r="D408" s="160" t="s">
        <v>160</v>
      </c>
      <c r="E408" s="161" t="s">
        <v>1</v>
      </c>
      <c r="F408" s="162" t="s">
        <v>829</v>
      </c>
      <c r="H408" s="163">
        <v>13.023999999999999</v>
      </c>
      <c r="L408" s="159"/>
      <c r="M408" s="164"/>
      <c r="N408" s="165"/>
      <c r="O408" s="165"/>
      <c r="P408" s="165"/>
      <c r="Q408" s="165"/>
      <c r="R408" s="165"/>
      <c r="S408" s="165"/>
      <c r="T408" s="166"/>
      <c r="AT408" s="161" t="s">
        <v>160</v>
      </c>
      <c r="AU408" s="161" t="s">
        <v>80</v>
      </c>
      <c r="AV408" s="13" t="s">
        <v>80</v>
      </c>
      <c r="AW408" s="13" t="s">
        <v>27</v>
      </c>
      <c r="AX408" s="13" t="s">
        <v>71</v>
      </c>
      <c r="AY408" s="161" t="s">
        <v>152</v>
      </c>
    </row>
    <row r="409" spans="1:65" s="15" customFormat="1">
      <c r="B409" s="174"/>
      <c r="D409" s="160" t="s">
        <v>160</v>
      </c>
      <c r="E409" s="175" t="s">
        <v>1</v>
      </c>
      <c r="F409" s="176" t="s">
        <v>805</v>
      </c>
      <c r="H409" s="175" t="s">
        <v>1</v>
      </c>
      <c r="L409" s="174"/>
      <c r="M409" s="177"/>
      <c r="N409" s="178"/>
      <c r="O409" s="178"/>
      <c r="P409" s="178"/>
      <c r="Q409" s="178"/>
      <c r="R409" s="178"/>
      <c r="S409" s="178"/>
      <c r="T409" s="179"/>
      <c r="AT409" s="175" t="s">
        <v>160</v>
      </c>
      <c r="AU409" s="175" t="s">
        <v>80</v>
      </c>
      <c r="AV409" s="15" t="s">
        <v>78</v>
      </c>
      <c r="AW409" s="15" t="s">
        <v>27</v>
      </c>
      <c r="AX409" s="15" t="s">
        <v>71</v>
      </c>
      <c r="AY409" s="175" t="s">
        <v>152</v>
      </c>
    </row>
    <row r="410" spans="1:65" s="13" customFormat="1">
      <c r="B410" s="159"/>
      <c r="D410" s="160" t="s">
        <v>160</v>
      </c>
      <c r="E410" s="161" t="s">
        <v>1</v>
      </c>
      <c r="F410" s="162" t="s">
        <v>830</v>
      </c>
      <c r="H410" s="163">
        <v>24.54</v>
      </c>
      <c r="L410" s="159"/>
      <c r="M410" s="164"/>
      <c r="N410" s="165"/>
      <c r="O410" s="165"/>
      <c r="P410" s="165"/>
      <c r="Q410" s="165"/>
      <c r="R410" s="165"/>
      <c r="S410" s="165"/>
      <c r="T410" s="166"/>
      <c r="AT410" s="161" t="s">
        <v>160</v>
      </c>
      <c r="AU410" s="161" t="s">
        <v>80</v>
      </c>
      <c r="AV410" s="13" t="s">
        <v>80</v>
      </c>
      <c r="AW410" s="13" t="s">
        <v>27</v>
      </c>
      <c r="AX410" s="13" t="s">
        <v>71</v>
      </c>
      <c r="AY410" s="161" t="s">
        <v>152</v>
      </c>
    </row>
    <row r="411" spans="1:65" s="14" customFormat="1">
      <c r="B411" s="167"/>
      <c r="D411" s="160" t="s">
        <v>160</v>
      </c>
      <c r="E411" s="168" t="s">
        <v>1</v>
      </c>
      <c r="F411" s="169" t="s">
        <v>162</v>
      </c>
      <c r="H411" s="170">
        <v>118.89400000000001</v>
      </c>
      <c r="L411" s="167"/>
      <c r="M411" s="171"/>
      <c r="N411" s="172"/>
      <c r="O411" s="172"/>
      <c r="P411" s="172"/>
      <c r="Q411" s="172"/>
      <c r="R411" s="172"/>
      <c r="S411" s="172"/>
      <c r="T411" s="173"/>
      <c r="AT411" s="168" t="s">
        <v>160</v>
      </c>
      <c r="AU411" s="168" t="s">
        <v>80</v>
      </c>
      <c r="AV411" s="14" t="s">
        <v>158</v>
      </c>
      <c r="AW411" s="14" t="s">
        <v>27</v>
      </c>
      <c r="AX411" s="14" t="s">
        <v>78</v>
      </c>
      <c r="AY411" s="168" t="s">
        <v>152</v>
      </c>
    </row>
    <row r="412" spans="1:65" s="2" customFormat="1" ht="16.5" customHeight="1">
      <c r="A412" s="30"/>
      <c r="B412" s="146"/>
      <c r="C412" s="147" t="s">
        <v>451</v>
      </c>
      <c r="D412" s="147" t="s">
        <v>154</v>
      </c>
      <c r="E412" s="148" t="s">
        <v>831</v>
      </c>
      <c r="F412" s="149" t="s">
        <v>832</v>
      </c>
      <c r="G412" s="150" t="s">
        <v>157</v>
      </c>
      <c r="H412" s="151">
        <v>118.89400000000001</v>
      </c>
      <c r="I412" s="152">
        <v>50.14</v>
      </c>
      <c r="J412" s="152">
        <f>ROUND(I412*H412,2)</f>
        <v>5961.35</v>
      </c>
      <c r="K412" s="149" t="s">
        <v>173</v>
      </c>
      <c r="L412" s="31"/>
      <c r="M412" s="153" t="s">
        <v>1</v>
      </c>
      <c r="N412" s="154" t="s">
        <v>36</v>
      </c>
      <c r="O412" s="155">
        <v>0.26</v>
      </c>
      <c r="P412" s="155">
        <f>O412*H412</f>
        <v>30.912440000000004</v>
      </c>
      <c r="Q412" s="155">
        <v>0</v>
      </c>
      <c r="R412" s="155">
        <f>Q412*H412</f>
        <v>0</v>
      </c>
      <c r="S412" s="155">
        <v>0</v>
      </c>
      <c r="T412" s="156">
        <f>S412*H412</f>
        <v>0</v>
      </c>
      <c r="U412" s="30"/>
      <c r="V412" s="30"/>
      <c r="W412" s="30"/>
      <c r="X412" s="30"/>
      <c r="Y412" s="30"/>
      <c r="Z412" s="30"/>
      <c r="AA412" s="30"/>
      <c r="AB412" s="30"/>
      <c r="AC412" s="30"/>
      <c r="AD412" s="30"/>
      <c r="AE412" s="30"/>
      <c r="AR412" s="157" t="s">
        <v>158</v>
      </c>
      <c r="AT412" s="157" t="s">
        <v>154</v>
      </c>
      <c r="AU412" s="157" t="s">
        <v>80</v>
      </c>
      <c r="AY412" s="18" t="s">
        <v>152</v>
      </c>
      <c r="BE412" s="158">
        <f>IF(N412="základní",J412,0)</f>
        <v>5961.35</v>
      </c>
      <c r="BF412" s="158">
        <f>IF(N412="snížená",J412,0)</f>
        <v>0</v>
      </c>
      <c r="BG412" s="158">
        <f>IF(N412="zákl. přenesená",J412,0)</f>
        <v>0</v>
      </c>
      <c r="BH412" s="158">
        <f>IF(N412="sníž. přenesená",J412,0)</f>
        <v>0</v>
      </c>
      <c r="BI412" s="158">
        <f>IF(N412="nulová",J412,0)</f>
        <v>0</v>
      </c>
      <c r="BJ412" s="18" t="s">
        <v>78</v>
      </c>
      <c r="BK412" s="158">
        <f>ROUND(I412*H412,2)</f>
        <v>5961.35</v>
      </c>
      <c r="BL412" s="18" t="s">
        <v>158</v>
      </c>
      <c r="BM412" s="157" t="s">
        <v>833</v>
      </c>
    </row>
    <row r="413" spans="1:65" s="2" customFormat="1" ht="21.75" customHeight="1">
      <c r="A413" s="30"/>
      <c r="B413" s="146"/>
      <c r="C413" s="147" t="s">
        <v>460</v>
      </c>
      <c r="D413" s="147" t="s">
        <v>154</v>
      </c>
      <c r="E413" s="148" t="s">
        <v>834</v>
      </c>
      <c r="F413" s="149" t="s">
        <v>835</v>
      </c>
      <c r="G413" s="150" t="s">
        <v>214</v>
      </c>
      <c r="H413" s="151">
        <v>3.0190000000000001</v>
      </c>
      <c r="I413" s="152">
        <v>26919</v>
      </c>
      <c r="J413" s="152">
        <f>ROUND(I413*H413,2)</f>
        <v>81268.460000000006</v>
      </c>
      <c r="K413" s="149" t="s">
        <v>173</v>
      </c>
      <c r="L413" s="31"/>
      <c r="M413" s="153" t="s">
        <v>1</v>
      </c>
      <c r="N413" s="154" t="s">
        <v>36</v>
      </c>
      <c r="O413" s="155">
        <v>37.704000000000001</v>
      </c>
      <c r="P413" s="155">
        <f>O413*H413</f>
        <v>113.82837600000001</v>
      </c>
      <c r="Q413" s="155">
        <v>1.0525599999999999</v>
      </c>
      <c r="R413" s="155">
        <f>Q413*H413</f>
        <v>3.1776786399999999</v>
      </c>
      <c r="S413" s="155">
        <v>0</v>
      </c>
      <c r="T413" s="156">
        <f>S413*H413</f>
        <v>0</v>
      </c>
      <c r="U413" s="30"/>
      <c r="V413" s="30"/>
      <c r="W413" s="30"/>
      <c r="X413" s="30"/>
      <c r="Y413" s="30"/>
      <c r="Z413" s="30"/>
      <c r="AA413" s="30"/>
      <c r="AB413" s="30"/>
      <c r="AC413" s="30"/>
      <c r="AD413" s="30"/>
      <c r="AE413" s="30"/>
      <c r="AR413" s="157" t="s">
        <v>158</v>
      </c>
      <c r="AT413" s="157" t="s">
        <v>154</v>
      </c>
      <c r="AU413" s="157" t="s">
        <v>80</v>
      </c>
      <c r="AY413" s="18" t="s">
        <v>152</v>
      </c>
      <c r="BE413" s="158">
        <f>IF(N413="základní",J413,0)</f>
        <v>81268.460000000006</v>
      </c>
      <c r="BF413" s="158">
        <f>IF(N413="snížená",J413,0)</f>
        <v>0</v>
      </c>
      <c r="BG413" s="158">
        <f>IF(N413="zákl. přenesená",J413,0)</f>
        <v>0</v>
      </c>
      <c r="BH413" s="158">
        <f>IF(N413="sníž. přenesená",J413,0)</f>
        <v>0</v>
      </c>
      <c r="BI413" s="158">
        <f>IF(N413="nulová",J413,0)</f>
        <v>0</v>
      </c>
      <c r="BJ413" s="18" t="s">
        <v>78</v>
      </c>
      <c r="BK413" s="158">
        <f>ROUND(I413*H413,2)</f>
        <v>81268.460000000006</v>
      </c>
      <c r="BL413" s="18" t="s">
        <v>158</v>
      </c>
      <c r="BM413" s="157" t="s">
        <v>836</v>
      </c>
    </row>
    <row r="414" spans="1:65" s="13" customFormat="1">
      <c r="B414" s="159"/>
      <c r="D414" s="160" t="s">
        <v>160</v>
      </c>
      <c r="E414" s="161" t="s">
        <v>1</v>
      </c>
      <c r="F414" s="162" t="s">
        <v>837</v>
      </c>
      <c r="H414" s="163">
        <v>3.0190000000000001</v>
      </c>
      <c r="L414" s="159"/>
      <c r="M414" s="164"/>
      <c r="N414" s="165"/>
      <c r="O414" s="165"/>
      <c r="P414" s="165"/>
      <c r="Q414" s="165"/>
      <c r="R414" s="165"/>
      <c r="S414" s="165"/>
      <c r="T414" s="166"/>
      <c r="AT414" s="161" t="s">
        <v>160</v>
      </c>
      <c r="AU414" s="161" t="s">
        <v>80</v>
      </c>
      <c r="AV414" s="13" t="s">
        <v>80</v>
      </c>
      <c r="AW414" s="13" t="s">
        <v>27</v>
      </c>
      <c r="AX414" s="13" t="s">
        <v>71</v>
      </c>
      <c r="AY414" s="161" t="s">
        <v>152</v>
      </c>
    </row>
    <row r="415" spans="1:65" s="14" customFormat="1">
      <c r="B415" s="167"/>
      <c r="D415" s="160" t="s">
        <v>160</v>
      </c>
      <c r="E415" s="168" t="s">
        <v>1</v>
      </c>
      <c r="F415" s="169" t="s">
        <v>162</v>
      </c>
      <c r="H415" s="170">
        <v>3.0190000000000001</v>
      </c>
      <c r="L415" s="167"/>
      <c r="M415" s="171"/>
      <c r="N415" s="172"/>
      <c r="O415" s="172"/>
      <c r="P415" s="172"/>
      <c r="Q415" s="172"/>
      <c r="R415" s="172"/>
      <c r="S415" s="172"/>
      <c r="T415" s="173"/>
      <c r="AT415" s="168" t="s">
        <v>160</v>
      </c>
      <c r="AU415" s="168" t="s">
        <v>80</v>
      </c>
      <c r="AV415" s="14" t="s">
        <v>158</v>
      </c>
      <c r="AW415" s="14" t="s">
        <v>27</v>
      </c>
      <c r="AX415" s="14" t="s">
        <v>78</v>
      </c>
      <c r="AY415" s="168" t="s">
        <v>152</v>
      </c>
    </row>
    <row r="416" spans="1:65" s="2" customFormat="1" ht="33" customHeight="1">
      <c r="A416" s="30"/>
      <c r="B416" s="146"/>
      <c r="C416" s="147" t="s">
        <v>471</v>
      </c>
      <c r="D416" s="147" t="s">
        <v>154</v>
      </c>
      <c r="E416" s="148" t="s">
        <v>838</v>
      </c>
      <c r="F416" s="149" t="s">
        <v>839</v>
      </c>
      <c r="G416" s="150" t="s">
        <v>767</v>
      </c>
      <c r="H416" s="151">
        <v>1</v>
      </c>
      <c r="I416" s="152">
        <v>104215</v>
      </c>
      <c r="J416" s="152">
        <f>ROUND(I416*H416,2)</f>
        <v>104215</v>
      </c>
      <c r="K416" s="149" t="s">
        <v>1</v>
      </c>
      <c r="L416" s="31"/>
      <c r="M416" s="153" t="s">
        <v>1</v>
      </c>
      <c r="N416" s="154" t="s">
        <v>36</v>
      </c>
      <c r="O416" s="155">
        <v>37.704000000000001</v>
      </c>
      <c r="P416" s="155">
        <f>O416*H416</f>
        <v>37.704000000000001</v>
      </c>
      <c r="Q416" s="155">
        <v>1.0525599999999999</v>
      </c>
      <c r="R416" s="155">
        <f>Q416*H416</f>
        <v>1.0525599999999999</v>
      </c>
      <c r="S416" s="155">
        <v>0</v>
      </c>
      <c r="T416" s="156">
        <f>S416*H416</f>
        <v>0</v>
      </c>
      <c r="U416" s="30"/>
      <c r="V416" s="30"/>
      <c r="W416" s="30"/>
      <c r="X416" s="30"/>
      <c r="Y416" s="30"/>
      <c r="Z416" s="30"/>
      <c r="AA416" s="30"/>
      <c r="AB416" s="30"/>
      <c r="AC416" s="30"/>
      <c r="AD416" s="30"/>
      <c r="AE416" s="30"/>
      <c r="AR416" s="157" t="s">
        <v>158</v>
      </c>
      <c r="AT416" s="157" t="s">
        <v>154</v>
      </c>
      <c r="AU416" s="157" t="s">
        <v>80</v>
      </c>
      <c r="AY416" s="18" t="s">
        <v>152</v>
      </c>
      <c r="BE416" s="158">
        <f>IF(N416="základní",J416,0)</f>
        <v>104215</v>
      </c>
      <c r="BF416" s="158">
        <f>IF(N416="snížená",J416,0)</f>
        <v>0</v>
      </c>
      <c r="BG416" s="158">
        <f>IF(N416="zákl. přenesená",J416,0)</f>
        <v>0</v>
      </c>
      <c r="BH416" s="158">
        <f>IF(N416="sníž. přenesená",J416,0)</f>
        <v>0</v>
      </c>
      <c r="BI416" s="158">
        <f>IF(N416="nulová",J416,0)</f>
        <v>0</v>
      </c>
      <c r="BJ416" s="18" t="s">
        <v>78</v>
      </c>
      <c r="BK416" s="158">
        <f>ROUND(I416*H416,2)</f>
        <v>104215</v>
      </c>
      <c r="BL416" s="18" t="s">
        <v>158</v>
      </c>
      <c r="BM416" s="157" t="s">
        <v>840</v>
      </c>
    </row>
    <row r="417" spans="1:65" s="13" customFormat="1">
      <c r="B417" s="159"/>
      <c r="D417" s="160" t="s">
        <v>160</v>
      </c>
      <c r="E417" s="161" t="s">
        <v>1</v>
      </c>
      <c r="F417" s="162" t="s">
        <v>78</v>
      </c>
      <c r="H417" s="163">
        <v>1</v>
      </c>
      <c r="L417" s="159"/>
      <c r="M417" s="164"/>
      <c r="N417" s="165"/>
      <c r="O417" s="165"/>
      <c r="P417" s="165"/>
      <c r="Q417" s="165"/>
      <c r="R417" s="165"/>
      <c r="S417" s="165"/>
      <c r="T417" s="166"/>
      <c r="AT417" s="161" t="s">
        <v>160</v>
      </c>
      <c r="AU417" s="161" t="s">
        <v>80</v>
      </c>
      <c r="AV417" s="13" t="s">
        <v>80</v>
      </c>
      <c r="AW417" s="13" t="s">
        <v>27</v>
      </c>
      <c r="AX417" s="13" t="s">
        <v>78</v>
      </c>
      <c r="AY417" s="161" t="s">
        <v>152</v>
      </c>
    </row>
    <row r="418" spans="1:65" s="12" customFormat="1" ht="22.9" customHeight="1">
      <c r="B418" s="134"/>
      <c r="D418" s="135" t="s">
        <v>70</v>
      </c>
      <c r="E418" s="144" t="s">
        <v>187</v>
      </c>
      <c r="F418" s="144" t="s">
        <v>222</v>
      </c>
      <c r="J418" s="145">
        <f>BK418</f>
        <v>565470.84</v>
      </c>
      <c r="L418" s="134"/>
      <c r="M418" s="138"/>
      <c r="N418" s="139"/>
      <c r="O418" s="139"/>
      <c r="P418" s="140">
        <f>SUM(P419:P726)</f>
        <v>1178.4969250000001</v>
      </c>
      <c r="Q418" s="139"/>
      <c r="R418" s="140">
        <f>SUM(R419:R726)</f>
        <v>75.251041930000014</v>
      </c>
      <c r="S418" s="139"/>
      <c r="T418" s="141">
        <f>SUM(T419:T726)</f>
        <v>0</v>
      </c>
      <c r="AR418" s="135" t="s">
        <v>78</v>
      </c>
      <c r="AT418" s="142" t="s">
        <v>70</v>
      </c>
      <c r="AU418" s="142" t="s">
        <v>78</v>
      </c>
      <c r="AY418" s="135" t="s">
        <v>152</v>
      </c>
      <c r="BK418" s="143">
        <f>SUM(BK419:BK726)</f>
        <v>565470.84</v>
      </c>
    </row>
    <row r="419" spans="1:65" s="2" customFormat="1" ht="21.75" customHeight="1">
      <c r="A419" s="30"/>
      <c r="B419" s="146"/>
      <c r="C419" s="147" t="s">
        <v>477</v>
      </c>
      <c r="D419" s="147" t="s">
        <v>154</v>
      </c>
      <c r="E419" s="148" t="s">
        <v>841</v>
      </c>
      <c r="F419" s="149" t="s">
        <v>842</v>
      </c>
      <c r="G419" s="150" t="s">
        <v>157</v>
      </c>
      <c r="H419" s="151">
        <v>129.19999999999999</v>
      </c>
      <c r="I419" s="152">
        <v>52.23</v>
      </c>
      <c r="J419" s="152">
        <f>ROUND(I419*H419,2)</f>
        <v>6748.12</v>
      </c>
      <c r="K419" s="149" t="s">
        <v>173</v>
      </c>
      <c r="L419" s="31"/>
      <c r="M419" s="153" t="s">
        <v>1</v>
      </c>
      <c r="N419" s="154" t="s">
        <v>36</v>
      </c>
      <c r="O419" s="155">
        <v>0.154</v>
      </c>
      <c r="P419" s="155">
        <f>O419*H419</f>
        <v>19.896799999999999</v>
      </c>
      <c r="Q419" s="155">
        <v>7.3499999999999998E-3</v>
      </c>
      <c r="R419" s="155">
        <f>Q419*H419</f>
        <v>0.94961999999999991</v>
      </c>
      <c r="S419" s="155">
        <v>0</v>
      </c>
      <c r="T419" s="156">
        <f>S419*H419</f>
        <v>0</v>
      </c>
      <c r="U419" s="30"/>
      <c r="V419" s="30"/>
      <c r="W419" s="30"/>
      <c r="X419" s="30"/>
      <c r="Y419" s="30"/>
      <c r="Z419" s="30"/>
      <c r="AA419" s="30"/>
      <c r="AB419" s="30"/>
      <c r="AC419" s="30"/>
      <c r="AD419" s="30"/>
      <c r="AE419" s="30"/>
      <c r="AR419" s="157" t="s">
        <v>158</v>
      </c>
      <c r="AT419" s="157" t="s">
        <v>154</v>
      </c>
      <c r="AU419" s="157" t="s">
        <v>80</v>
      </c>
      <c r="AY419" s="18" t="s">
        <v>152</v>
      </c>
      <c r="BE419" s="158">
        <f>IF(N419="základní",J419,0)</f>
        <v>6748.12</v>
      </c>
      <c r="BF419" s="158">
        <f>IF(N419="snížená",J419,0)</f>
        <v>0</v>
      </c>
      <c r="BG419" s="158">
        <f>IF(N419="zákl. přenesená",J419,0)</f>
        <v>0</v>
      </c>
      <c r="BH419" s="158">
        <f>IF(N419="sníž. přenesená",J419,0)</f>
        <v>0</v>
      </c>
      <c r="BI419" s="158">
        <f>IF(N419="nulová",J419,0)</f>
        <v>0</v>
      </c>
      <c r="BJ419" s="18" t="s">
        <v>78</v>
      </c>
      <c r="BK419" s="158">
        <f>ROUND(I419*H419,2)</f>
        <v>6748.12</v>
      </c>
      <c r="BL419" s="18" t="s">
        <v>158</v>
      </c>
      <c r="BM419" s="157" t="s">
        <v>843</v>
      </c>
    </row>
    <row r="420" spans="1:65" s="15" customFormat="1">
      <c r="B420" s="174"/>
      <c r="D420" s="160" t="s">
        <v>160</v>
      </c>
      <c r="E420" s="175" t="s">
        <v>1</v>
      </c>
      <c r="F420" s="176" t="s">
        <v>844</v>
      </c>
      <c r="H420" s="175" t="s">
        <v>1</v>
      </c>
      <c r="L420" s="174"/>
      <c r="M420" s="177"/>
      <c r="N420" s="178"/>
      <c r="O420" s="178"/>
      <c r="P420" s="178"/>
      <c r="Q420" s="178"/>
      <c r="R420" s="178"/>
      <c r="S420" s="178"/>
      <c r="T420" s="179"/>
      <c r="AT420" s="175" t="s">
        <v>160</v>
      </c>
      <c r="AU420" s="175" t="s">
        <v>80</v>
      </c>
      <c r="AV420" s="15" t="s">
        <v>78</v>
      </c>
      <c r="AW420" s="15" t="s">
        <v>27</v>
      </c>
      <c r="AX420" s="15" t="s">
        <v>71</v>
      </c>
      <c r="AY420" s="175" t="s">
        <v>152</v>
      </c>
    </row>
    <row r="421" spans="1:65" s="13" customFormat="1">
      <c r="B421" s="159"/>
      <c r="D421" s="160" t="s">
        <v>160</v>
      </c>
      <c r="E421" s="161" t="s">
        <v>1</v>
      </c>
      <c r="F421" s="162" t="s">
        <v>845</v>
      </c>
      <c r="H421" s="163">
        <v>129.19999999999999</v>
      </c>
      <c r="L421" s="159"/>
      <c r="M421" s="164"/>
      <c r="N421" s="165"/>
      <c r="O421" s="165"/>
      <c r="P421" s="165"/>
      <c r="Q421" s="165"/>
      <c r="R421" s="165"/>
      <c r="S421" s="165"/>
      <c r="T421" s="166"/>
      <c r="AT421" s="161" t="s">
        <v>160</v>
      </c>
      <c r="AU421" s="161" t="s">
        <v>80</v>
      </c>
      <c r="AV421" s="13" t="s">
        <v>80</v>
      </c>
      <c r="AW421" s="13" t="s">
        <v>27</v>
      </c>
      <c r="AX421" s="13" t="s">
        <v>71</v>
      </c>
      <c r="AY421" s="161" t="s">
        <v>152</v>
      </c>
    </row>
    <row r="422" spans="1:65" s="14" customFormat="1">
      <c r="B422" s="167"/>
      <c r="D422" s="160" t="s">
        <v>160</v>
      </c>
      <c r="E422" s="168" t="s">
        <v>1</v>
      </c>
      <c r="F422" s="169" t="s">
        <v>162</v>
      </c>
      <c r="H422" s="170">
        <v>129.19999999999999</v>
      </c>
      <c r="L422" s="167"/>
      <c r="M422" s="171"/>
      <c r="N422" s="172"/>
      <c r="O422" s="172"/>
      <c r="P422" s="172"/>
      <c r="Q422" s="172"/>
      <c r="R422" s="172"/>
      <c r="S422" s="172"/>
      <c r="T422" s="173"/>
      <c r="AT422" s="168" t="s">
        <v>160</v>
      </c>
      <c r="AU422" s="168" t="s">
        <v>80</v>
      </c>
      <c r="AV422" s="14" t="s">
        <v>158</v>
      </c>
      <c r="AW422" s="14" t="s">
        <v>27</v>
      </c>
      <c r="AX422" s="14" t="s">
        <v>78</v>
      </c>
      <c r="AY422" s="168" t="s">
        <v>152</v>
      </c>
    </row>
    <row r="423" spans="1:65" s="2" customFormat="1" ht="21.75" customHeight="1">
      <c r="A423" s="30"/>
      <c r="B423" s="146"/>
      <c r="C423" s="147" t="s">
        <v>481</v>
      </c>
      <c r="D423" s="147" t="s">
        <v>154</v>
      </c>
      <c r="E423" s="148" t="s">
        <v>846</v>
      </c>
      <c r="F423" s="149" t="s">
        <v>847</v>
      </c>
      <c r="G423" s="150" t="s">
        <v>157</v>
      </c>
      <c r="H423" s="151">
        <v>129.19999999999999</v>
      </c>
      <c r="I423" s="152">
        <v>48.04</v>
      </c>
      <c r="J423" s="152">
        <f>ROUND(I423*H423,2)</f>
        <v>6206.77</v>
      </c>
      <c r="K423" s="149" t="s">
        <v>173</v>
      </c>
      <c r="L423" s="31"/>
      <c r="M423" s="153" t="s">
        <v>1</v>
      </c>
      <c r="N423" s="154" t="s">
        <v>36</v>
      </c>
      <c r="O423" s="155">
        <v>0.14799999999999999</v>
      </c>
      <c r="P423" s="155">
        <f>O423*H423</f>
        <v>19.121599999999997</v>
      </c>
      <c r="Q423" s="155">
        <v>2.5999999999999998E-4</v>
      </c>
      <c r="R423" s="155">
        <f>Q423*H423</f>
        <v>3.3591999999999997E-2</v>
      </c>
      <c r="S423" s="155">
        <v>0</v>
      </c>
      <c r="T423" s="156">
        <f>S423*H423</f>
        <v>0</v>
      </c>
      <c r="U423" s="30"/>
      <c r="V423" s="30"/>
      <c r="W423" s="30"/>
      <c r="X423" s="30"/>
      <c r="Y423" s="30"/>
      <c r="Z423" s="30"/>
      <c r="AA423" s="30"/>
      <c r="AB423" s="30"/>
      <c r="AC423" s="30"/>
      <c r="AD423" s="30"/>
      <c r="AE423" s="30"/>
      <c r="AR423" s="157" t="s">
        <v>158</v>
      </c>
      <c r="AT423" s="157" t="s">
        <v>154</v>
      </c>
      <c r="AU423" s="157" t="s">
        <v>80</v>
      </c>
      <c r="AY423" s="18" t="s">
        <v>152</v>
      </c>
      <c r="BE423" s="158">
        <f>IF(N423="základní",J423,0)</f>
        <v>6206.77</v>
      </c>
      <c r="BF423" s="158">
        <f>IF(N423="snížená",J423,0)</f>
        <v>0</v>
      </c>
      <c r="BG423" s="158">
        <f>IF(N423="zákl. přenesená",J423,0)</f>
        <v>0</v>
      </c>
      <c r="BH423" s="158">
        <f>IF(N423="sníž. přenesená",J423,0)</f>
        <v>0</v>
      </c>
      <c r="BI423" s="158">
        <f>IF(N423="nulová",J423,0)</f>
        <v>0</v>
      </c>
      <c r="BJ423" s="18" t="s">
        <v>78</v>
      </c>
      <c r="BK423" s="158">
        <f>ROUND(I423*H423,2)</f>
        <v>6206.77</v>
      </c>
      <c r="BL423" s="18" t="s">
        <v>158</v>
      </c>
      <c r="BM423" s="157" t="s">
        <v>848</v>
      </c>
    </row>
    <row r="424" spans="1:65" s="2" customFormat="1" ht="21.75" customHeight="1">
      <c r="A424" s="30"/>
      <c r="B424" s="146"/>
      <c r="C424" s="147" t="s">
        <v>486</v>
      </c>
      <c r="D424" s="147" t="s">
        <v>154</v>
      </c>
      <c r="E424" s="148" t="s">
        <v>849</v>
      </c>
      <c r="F424" s="149" t="s">
        <v>850</v>
      </c>
      <c r="G424" s="150" t="s">
        <v>157</v>
      </c>
      <c r="H424" s="151">
        <v>38.76</v>
      </c>
      <c r="I424" s="152">
        <v>163.85</v>
      </c>
      <c r="J424" s="152">
        <f>ROUND(I424*H424,2)</f>
        <v>6350.83</v>
      </c>
      <c r="K424" s="149" t="s">
        <v>173</v>
      </c>
      <c r="L424" s="31"/>
      <c r="M424" s="153" t="s">
        <v>1</v>
      </c>
      <c r="N424" s="154" t="s">
        <v>36</v>
      </c>
      <c r="O424" s="155">
        <v>0.56399999999999995</v>
      </c>
      <c r="P424" s="155">
        <f>O424*H424</f>
        <v>21.860639999999997</v>
      </c>
      <c r="Q424" s="155">
        <v>2.0480000000000002E-2</v>
      </c>
      <c r="R424" s="155">
        <f>Q424*H424</f>
        <v>0.79380479999999998</v>
      </c>
      <c r="S424" s="155">
        <v>0</v>
      </c>
      <c r="T424" s="156">
        <f>S424*H424</f>
        <v>0</v>
      </c>
      <c r="U424" s="30"/>
      <c r="V424" s="30"/>
      <c r="W424" s="30"/>
      <c r="X424" s="30"/>
      <c r="Y424" s="30"/>
      <c r="Z424" s="30"/>
      <c r="AA424" s="30"/>
      <c r="AB424" s="30"/>
      <c r="AC424" s="30"/>
      <c r="AD424" s="30"/>
      <c r="AE424" s="30"/>
      <c r="AR424" s="157" t="s">
        <v>158</v>
      </c>
      <c r="AT424" s="157" t="s">
        <v>154</v>
      </c>
      <c r="AU424" s="157" t="s">
        <v>80</v>
      </c>
      <c r="AY424" s="18" t="s">
        <v>152</v>
      </c>
      <c r="BE424" s="158">
        <f>IF(N424="základní",J424,0)</f>
        <v>6350.83</v>
      </c>
      <c r="BF424" s="158">
        <f>IF(N424="snížená",J424,0)</f>
        <v>0</v>
      </c>
      <c r="BG424" s="158">
        <f>IF(N424="zákl. přenesená",J424,0)</f>
        <v>0</v>
      </c>
      <c r="BH424" s="158">
        <f>IF(N424="sníž. přenesená",J424,0)</f>
        <v>0</v>
      </c>
      <c r="BI424" s="158">
        <f>IF(N424="nulová",J424,0)</f>
        <v>0</v>
      </c>
      <c r="BJ424" s="18" t="s">
        <v>78</v>
      </c>
      <c r="BK424" s="158">
        <f>ROUND(I424*H424,2)</f>
        <v>6350.83</v>
      </c>
      <c r="BL424" s="18" t="s">
        <v>158</v>
      </c>
      <c r="BM424" s="157" t="s">
        <v>851</v>
      </c>
    </row>
    <row r="425" spans="1:65" s="13" customFormat="1" ht="22.5">
      <c r="B425" s="159"/>
      <c r="D425" s="160" t="s">
        <v>160</v>
      </c>
      <c r="E425" s="161" t="s">
        <v>1</v>
      </c>
      <c r="F425" s="162" t="s">
        <v>852</v>
      </c>
      <c r="H425" s="163">
        <v>38.76</v>
      </c>
      <c r="L425" s="159"/>
      <c r="M425" s="164"/>
      <c r="N425" s="165"/>
      <c r="O425" s="165"/>
      <c r="P425" s="165"/>
      <c r="Q425" s="165"/>
      <c r="R425" s="165"/>
      <c r="S425" s="165"/>
      <c r="T425" s="166"/>
      <c r="AT425" s="161" t="s">
        <v>160</v>
      </c>
      <c r="AU425" s="161" t="s">
        <v>80</v>
      </c>
      <c r="AV425" s="13" t="s">
        <v>80</v>
      </c>
      <c r="AW425" s="13" t="s">
        <v>27</v>
      </c>
      <c r="AX425" s="13" t="s">
        <v>71</v>
      </c>
      <c r="AY425" s="161" t="s">
        <v>152</v>
      </c>
    </row>
    <row r="426" spans="1:65" s="14" customFormat="1">
      <c r="B426" s="167"/>
      <c r="D426" s="160" t="s">
        <v>160</v>
      </c>
      <c r="E426" s="168" t="s">
        <v>1</v>
      </c>
      <c r="F426" s="169" t="s">
        <v>162</v>
      </c>
      <c r="H426" s="170">
        <v>38.76</v>
      </c>
      <c r="L426" s="167"/>
      <c r="M426" s="171"/>
      <c r="N426" s="172"/>
      <c r="O426" s="172"/>
      <c r="P426" s="172"/>
      <c r="Q426" s="172"/>
      <c r="R426" s="172"/>
      <c r="S426" s="172"/>
      <c r="T426" s="173"/>
      <c r="AT426" s="168" t="s">
        <v>160</v>
      </c>
      <c r="AU426" s="168" t="s">
        <v>80</v>
      </c>
      <c r="AV426" s="14" t="s">
        <v>158</v>
      </c>
      <c r="AW426" s="14" t="s">
        <v>27</v>
      </c>
      <c r="AX426" s="14" t="s">
        <v>78</v>
      </c>
      <c r="AY426" s="168" t="s">
        <v>152</v>
      </c>
    </row>
    <row r="427" spans="1:65" s="2" customFormat="1" ht="16.5" customHeight="1">
      <c r="A427" s="30"/>
      <c r="B427" s="146"/>
      <c r="C427" s="147" t="s">
        <v>490</v>
      </c>
      <c r="D427" s="147" t="s">
        <v>154</v>
      </c>
      <c r="E427" s="148" t="s">
        <v>853</v>
      </c>
      <c r="F427" s="149" t="s">
        <v>854</v>
      </c>
      <c r="G427" s="150" t="s">
        <v>157</v>
      </c>
      <c r="H427" s="151">
        <v>25.84</v>
      </c>
      <c r="I427" s="152">
        <v>117.04</v>
      </c>
      <c r="J427" s="152">
        <f>ROUND(I427*H427,2)</f>
        <v>3024.31</v>
      </c>
      <c r="K427" s="149" t="s">
        <v>173</v>
      </c>
      <c r="L427" s="31"/>
      <c r="M427" s="153" t="s">
        <v>1</v>
      </c>
      <c r="N427" s="154" t="s">
        <v>36</v>
      </c>
      <c r="O427" s="155">
        <v>0.35</v>
      </c>
      <c r="P427" s="155">
        <f>O427*H427</f>
        <v>9.0439999999999987</v>
      </c>
      <c r="Q427" s="155">
        <v>5.4599999999999996E-3</v>
      </c>
      <c r="R427" s="155">
        <f>Q427*H427</f>
        <v>0.1410864</v>
      </c>
      <c r="S427" s="155">
        <v>0</v>
      </c>
      <c r="T427" s="156">
        <f>S427*H427</f>
        <v>0</v>
      </c>
      <c r="U427" s="30"/>
      <c r="V427" s="30"/>
      <c r="W427" s="30"/>
      <c r="X427" s="30"/>
      <c r="Y427" s="30"/>
      <c r="Z427" s="30"/>
      <c r="AA427" s="30"/>
      <c r="AB427" s="30"/>
      <c r="AC427" s="30"/>
      <c r="AD427" s="30"/>
      <c r="AE427" s="30"/>
      <c r="AR427" s="157" t="s">
        <v>158</v>
      </c>
      <c r="AT427" s="157" t="s">
        <v>154</v>
      </c>
      <c r="AU427" s="157" t="s">
        <v>80</v>
      </c>
      <c r="AY427" s="18" t="s">
        <v>152</v>
      </c>
      <c r="BE427" s="158">
        <f>IF(N427="základní",J427,0)</f>
        <v>3024.31</v>
      </c>
      <c r="BF427" s="158">
        <f>IF(N427="snížená",J427,0)</f>
        <v>0</v>
      </c>
      <c r="BG427" s="158">
        <f>IF(N427="zákl. přenesená",J427,0)</f>
        <v>0</v>
      </c>
      <c r="BH427" s="158">
        <f>IF(N427="sníž. přenesená",J427,0)</f>
        <v>0</v>
      </c>
      <c r="BI427" s="158">
        <f>IF(N427="nulová",J427,0)</f>
        <v>0</v>
      </c>
      <c r="BJ427" s="18" t="s">
        <v>78</v>
      </c>
      <c r="BK427" s="158">
        <f>ROUND(I427*H427,2)</f>
        <v>3024.31</v>
      </c>
      <c r="BL427" s="18" t="s">
        <v>158</v>
      </c>
      <c r="BM427" s="157" t="s">
        <v>855</v>
      </c>
    </row>
    <row r="428" spans="1:65" s="15" customFormat="1" ht="22.5">
      <c r="B428" s="174"/>
      <c r="D428" s="160" t="s">
        <v>160</v>
      </c>
      <c r="E428" s="175" t="s">
        <v>1</v>
      </c>
      <c r="F428" s="176" t="s">
        <v>856</v>
      </c>
      <c r="H428" s="175" t="s">
        <v>1</v>
      </c>
      <c r="L428" s="174"/>
      <c r="M428" s="177"/>
      <c r="N428" s="178"/>
      <c r="O428" s="178"/>
      <c r="P428" s="178"/>
      <c r="Q428" s="178"/>
      <c r="R428" s="178"/>
      <c r="S428" s="178"/>
      <c r="T428" s="179"/>
      <c r="AT428" s="175" t="s">
        <v>160</v>
      </c>
      <c r="AU428" s="175" t="s">
        <v>80</v>
      </c>
      <c r="AV428" s="15" t="s">
        <v>78</v>
      </c>
      <c r="AW428" s="15" t="s">
        <v>27</v>
      </c>
      <c r="AX428" s="15" t="s">
        <v>71</v>
      </c>
      <c r="AY428" s="175" t="s">
        <v>152</v>
      </c>
    </row>
    <row r="429" spans="1:65" s="13" customFormat="1">
      <c r="B429" s="159"/>
      <c r="D429" s="160" t="s">
        <v>160</v>
      </c>
      <c r="E429" s="161" t="s">
        <v>1</v>
      </c>
      <c r="F429" s="162" t="s">
        <v>857</v>
      </c>
      <c r="H429" s="163">
        <v>25.84</v>
      </c>
      <c r="L429" s="159"/>
      <c r="M429" s="164"/>
      <c r="N429" s="165"/>
      <c r="O429" s="165"/>
      <c r="P429" s="165"/>
      <c r="Q429" s="165"/>
      <c r="R429" s="165"/>
      <c r="S429" s="165"/>
      <c r="T429" s="166"/>
      <c r="AT429" s="161" t="s">
        <v>160</v>
      </c>
      <c r="AU429" s="161" t="s">
        <v>80</v>
      </c>
      <c r="AV429" s="13" t="s">
        <v>80</v>
      </c>
      <c r="AW429" s="13" t="s">
        <v>27</v>
      </c>
      <c r="AX429" s="13" t="s">
        <v>71</v>
      </c>
      <c r="AY429" s="161" t="s">
        <v>152</v>
      </c>
    </row>
    <row r="430" spans="1:65" s="14" customFormat="1">
      <c r="B430" s="167"/>
      <c r="D430" s="160" t="s">
        <v>160</v>
      </c>
      <c r="E430" s="168" t="s">
        <v>1</v>
      </c>
      <c r="F430" s="169" t="s">
        <v>162</v>
      </c>
      <c r="H430" s="170">
        <v>25.84</v>
      </c>
      <c r="L430" s="167"/>
      <c r="M430" s="171"/>
      <c r="N430" s="172"/>
      <c r="O430" s="172"/>
      <c r="P430" s="172"/>
      <c r="Q430" s="172"/>
      <c r="R430" s="172"/>
      <c r="S430" s="172"/>
      <c r="T430" s="173"/>
      <c r="AT430" s="168" t="s">
        <v>160</v>
      </c>
      <c r="AU430" s="168" t="s">
        <v>80</v>
      </c>
      <c r="AV430" s="14" t="s">
        <v>158</v>
      </c>
      <c r="AW430" s="14" t="s">
        <v>27</v>
      </c>
      <c r="AX430" s="14" t="s">
        <v>78</v>
      </c>
      <c r="AY430" s="168" t="s">
        <v>152</v>
      </c>
    </row>
    <row r="431" spans="1:65" s="2" customFormat="1" ht="21.75" customHeight="1">
      <c r="A431" s="30"/>
      <c r="B431" s="146"/>
      <c r="C431" s="147" t="s">
        <v>495</v>
      </c>
      <c r="D431" s="147" t="s">
        <v>154</v>
      </c>
      <c r="E431" s="148" t="s">
        <v>858</v>
      </c>
      <c r="F431" s="149" t="s">
        <v>859</v>
      </c>
      <c r="G431" s="150" t="s">
        <v>157</v>
      </c>
      <c r="H431" s="151">
        <v>129.19999999999999</v>
      </c>
      <c r="I431" s="152">
        <v>180.48</v>
      </c>
      <c r="J431" s="152">
        <f>ROUND(I431*H431,2)</f>
        <v>23318.02</v>
      </c>
      <c r="K431" s="149" t="s">
        <v>173</v>
      </c>
      <c r="L431" s="31"/>
      <c r="M431" s="153" t="s">
        <v>1</v>
      </c>
      <c r="N431" s="154" t="s">
        <v>36</v>
      </c>
      <c r="O431" s="155">
        <v>0.56999999999999995</v>
      </c>
      <c r="P431" s="155">
        <f>O431*H431</f>
        <v>73.643999999999991</v>
      </c>
      <c r="Q431" s="155">
        <v>1.8380000000000001E-2</v>
      </c>
      <c r="R431" s="155">
        <f>Q431*H431</f>
        <v>2.3746959999999997</v>
      </c>
      <c r="S431" s="155">
        <v>0</v>
      </c>
      <c r="T431" s="156">
        <f>S431*H431</f>
        <v>0</v>
      </c>
      <c r="U431" s="30"/>
      <c r="V431" s="30"/>
      <c r="W431" s="30"/>
      <c r="X431" s="30"/>
      <c r="Y431" s="30"/>
      <c r="Z431" s="30"/>
      <c r="AA431" s="30"/>
      <c r="AB431" s="30"/>
      <c r="AC431" s="30"/>
      <c r="AD431" s="30"/>
      <c r="AE431" s="30"/>
      <c r="AR431" s="157" t="s">
        <v>158</v>
      </c>
      <c r="AT431" s="157" t="s">
        <v>154</v>
      </c>
      <c r="AU431" s="157" t="s">
        <v>80</v>
      </c>
      <c r="AY431" s="18" t="s">
        <v>152</v>
      </c>
      <c r="BE431" s="158">
        <f>IF(N431="základní",J431,0)</f>
        <v>23318.02</v>
      </c>
      <c r="BF431" s="158">
        <f>IF(N431="snížená",J431,0)</f>
        <v>0</v>
      </c>
      <c r="BG431" s="158">
        <f>IF(N431="zákl. přenesená",J431,0)</f>
        <v>0</v>
      </c>
      <c r="BH431" s="158">
        <f>IF(N431="sníž. přenesená",J431,0)</f>
        <v>0</v>
      </c>
      <c r="BI431" s="158">
        <f>IF(N431="nulová",J431,0)</f>
        <v>0</v>
      </c>
      <c r="BJ431" s="18" t="s">
        <v>78</v>
      </c>
      <c r="BK431" s="158">
        <f>ROUND(I431*H431,2)</f>
        <v>23318.02</v>
      </c>
      <c r="BL431" s="18" t="s">
        <v>158</v>
      </c>
      <c r="BM431" s="157" t="s">
        <v>860</v>
      </c>
    </row>
    <row r="432" spans="1:65" s="15" customFormat="1">
      <c r="B432" s="174"/>
      <c r="D432" s="160" t="s">
        <v>160</v>
      </c>
      <c r="E432" s="175" t="s">
        <v>1</v>
      </c>
      <c r="F432" s="176" t="s">
        <v>844</v>
      </c>
      <c r="H432" s="175" t="s">
        <v>1</v>
      </c>
      <c r="L432" s="174"/>
      <c r="M432" s="177"/>
      <c r="N432" s="178"/>
      <c r="O432" s="178"/>
      <c r="P432" s="178"/>
      <c r="Q432" s="178"/>
      <c r="R432" s="178"/>
      <c r="S432" s="178"/>
      <c r="T432" s="179"/>
      <c r="AT432" s="175" t="s">
        <v>160</v>
      </c>
      <c r="AU432" s="175" t="s">
        <v>80</v>
      </c>
      <c r="AV432" s="15" t="s">
        <v>78</v>
      </c>
      <c r="AW432" s="15" t="s">
        <v>27</v>
      </c>
      <c r="AX432" s="15" t="s">
        <v>71</v>
      </c>
      <c r="AY432" s="175" t="s">
        <v>152</v>
      </c>
    </row>
    <row r="433" spans="1:65" s="13" customFormat="1">
      <c r="B433" s="159"/>
      <c r="D433" s="160" t="s">
        <v>160</v>
      </c>
      <c r="E433" s="161" t="s">
        <v>1</v>
      </c>
      <c r="F433" s="162" t="s">
        <v>845</v>
      </c>
      <c r="H433" s="163">
        <v>129.19999999999999</v>
      </c>
      <c r="L433" s="159"/>
      <c r="M433" s="164"/>
      <c r="N433" s="165"/>
      <c r="O433" s="165"/>
      <c r="P433" s="165"/>
      <c r="Q433" s="165"/>
      <c r="R433" s="165"/>
      <c r="S433" s="165"/>
      <c r="T433" s="166"/>
      <c r="AT433" s="161" t="s">
        <v>160</v>
      </c>
      <c r="AU433" s="161" t="s">
        <v>80</v>
      </c>
      <c r="AV433" s="13" t="s">
        <v>80</v>
      </c>
      <c r="AW433" s="13" t="s">
        <v>27</v>
      </c>
      <c r="AX433" s="13" t="s">
        <v>71</v>
      </c>
      <c r="AY433" s="161" t="s">
        <v>152</v>
      </c>
    </row>
    <row r="434" spans="1:65" s="14" customFormat="1">
      <c r="B434" s="167"/>
      <c r="D434" s="160" t="s">
        <v>160</v>
      </c>
      <c r="E434" s="168" t="s">
        <v>1</v>
      </c>
      <c r="F434" s="169" t="s">
        <v>162</v>
      </c>
      <c r="H434" s="170">
        <v>129.19999999999999</v>
      </c>
      <c r="L434" s="167"/>
      <c r="M434" s="171"/>
      <c r="N434" s="172"/>
      <c r="O434" s="172"/>
      <c r="P434" s="172"/>
      <c r="Q434" s="172"/>
      <c r="R434" s="172"/>
      <c r="S434" s="172"/>
      <c r="T434" s="173"/>
      <c r="AT434" s="168" t="s">
        <v>160</v>
      </c>
      <c r="AU434" s="168" t="s">
        <v>80</v>
      </c>
      <c r="AV434" s="14" t="s">
        <v>158</v>
      </c>
      <c r="AW434" s="14" t="s">
        <v>27</v>
      </c>
      <c r="AX434" s="14" t="s">
        <v>78</v>
      </c>
      <c r="AY434" s="168" t="s">
        <v>152</v>
      </c>
    </row>
    <row r="435" spans="1:65" s="2" customFormat="1" ht="21.75" customHeight="1">
      <c r="A435" s="30"/>
      <c r="B435" s="146"/>
      <c r="C435" s="147" t="s">
        <v>499</v>
      </c>
      <c r="D435" s="147" t="s">
        <v>154</v>
      </c>
      <c r="E435" s="148" t="s">
        <v>861</v>
      </c>
      <c r="F435" s="149" t="s">
        <v>862</v>
      </c>
      <c r="G435" s="150" t="s">
        <v>157</v>
      </c>
      <c r="H435" s="151">
        <v>129.19999999999999</v>
      </c>
      <c r="I435" s="152">
        <v>38.43</v>
      </c>
      <c r="J435" s="152">
        <f>ROUND(I435*H435,2)</f>
        <v>4965.16</v>
      </c>
      <c r="K435" s="149" t="s">
        <v>173</v>
      </c>
      <c r="L435" s="31"/>
      <c r="M435" s="153" t="s">
        <v>1</v>
      </c>
      <c r="N435" s="154" t="s">
        <v>36</v>
      </c>
      <c r="O435" s="155">
        <v>0.1</v>
      </c>
      <c r="P435" s="155">
        <f>O435*H435</f>
        <v>12.92</v>
      </c>
      <c r="Q435" s="155">
        <v>7.9000000000000008E-3</v>
      </c>
      <c r="R435" s="155">
        <f>Q435*H435</f>
        <v>1.02068</v>
      </c>
      <c r="S435" s="155">
        <v>0</v>
      </c>
      <c r="T435" s="156">
        <f>S435*H435</f>
        <v>0</v>
      </c>
      <c r="U435" s="30"/>
      <c r="V435" s="30"/>
      <c r="W435" s="30"/>
      <c r="X435" s="30"/>
      <c r="Y435" s="30"/>
      <c r="Z435" s="30"/>
      <c r="AA435" s="30"/>
      <c r="AB435" s="30"/>
      <c r="AC435" s="30"/>
      <c r="AD435" s="30"/>
      <c r="AE435" s="30"/>
      <c r="AR435" s="157" t="s">
        <v>158</v>
      </c>
      <c r="AT435" s="157" t="s">
        <v>154</v>
      </c>
      <c r="AU435" s="157" t="s">
        <v>80</v>
      </c>
      <c r="AY435" s="18" t="s">
        <v>152</v>
      </c>
      <c r="BE435" s="158">
        <f>IF(N435="základní",J435,0)</f>
        <v>4965.16</v>
      </c>
      <c r="BF435" s="158">
        <f>IF(N435="snížená",J435,0)</f>
        <v>0</v>
      </c>
      <c r="BG435" s="158">
        <f>IF(N435="zákl. přenesená",J435,0)</f>
        <v>0</v>
      </c>
      <c r="BH435" s="158">
        <f>IF(N435="sníž. přenesená",J435,0)</f>
        <v>0</v>
      </c>
      <c r="BI435" s="158">
        <f>IF(N435="nulová",J435,0)</f>
        <v>0</v>
      </c>
      <c r="BJ435" s="18" t="s">
        <v>78</v>
      </c>
      <c r="BK435" s="158">
        <f>ROUND(I435*H435,2)</f>
        <v>4965.16</v>
      </c>
      <c r="BL435" s="18" t="s">
        <v>158</v>
      </c>
      <c r="BM435" s="157" t="s">
        <v>863</v>
      </c>
    </row>
    <row r="436" spans="1:65" s="2" customFormat="1" ht="21.75" customHeight="1">
      <c r="A436" s="30"/>
      <c r="B436" s="146"/>
      <c r="C436" s="147" t="s">
        <v>503</v>
      </c>
      <c r="D436" s="147" t="s">
        <v>154</v>
      </c>
      <c r="E436" s="148" t="s">
        <v>864</v>
      </c>
      <c r="F436" s="149" t="s">
        <v>865</v>
      </c>
      <c r="G436" s="150" t="s">
        <v>157</v>
      </c>
      <c r="H436" s="151">
        <v>511.697</v>
      </c>
      <c r="I436" s="152">
        <v>44.78</v>
      </c>
      <c r="J436" s="152">
        <f>ROUND(I436*H436,2)</f>
        <v>22913.79</v>
      </c>
      <c r="K436" s="149" t="s">
        <v>173</v>
      </c>
      <c r="L436" s="31"/>
      <c r="M436" s="153" t="s">
        <v>1</v>
      </c>
      <c r="N436" s="154" t="s">
        <v>36</v>
      </c>
      <c r="O436" s="155">
        <v>0.11700000000000001</v>
      </c>
      <c r="P436" s="155">
        <f>O436*H436</f>
        <v>59.868549000000002</v>
      </c>
      <c r="Q436" s="155">
        <v>7.3499999999999998E-3</v>
      </c>
      <c r="R436" s="155">
        <f>Q436*H436</f>
        <v>3.7609729499999998</v>
      </c>
      <c r="S436" s="155">
        <v>0</v>
      </c>
      <c r="T436" s="156">
        <f>S436*H436</f>
        <v>0</v>
      </c>
      <c r="U436" s="30"/>
      <c r="V436" s="30"/>
      <c r="W436" s="30"/>
      <c r="X436" s="30"/>
      <c r="Y436" s="30"/>
      <c r="Z436" s="30"/>
      <c r="AA436" s="30"/>
      <c r="AB436" s="30"/>
      <c r="AC436" s="30"/>
      <c r="AD436" s="30"/>
      <c r="AE436" s="30"/>
      <c r="AR436" s="157" t="s">
        <v>158</v>
      </c>
      <c r="AT436" s="157" t="s">
        <v>154</v>
      </c>
      <c r="AU436" s="157" t="s">
        <v>80</v>
      </c>
      <c r="AY436" s="18" t="s">
        <v>152</v>
      </c>
      <c r="BE436" s="158">
        <f>IF(N436="základní",J436,0)</f>
        <v>22913.79</v>
      </c>
      <c r="BF436" s="158">
        <f>IF(N436="snížená",J436,0)</f>
        <v>0</v>
      </c>
      <c r="BG436" s="158">
        <f>IF(N436="zákl. přenesená",J436,0)</f>
        <v>0</v>
      </c>
      <c r="BH436" s="158">
        <f>IF(N436="sníž. přenesená",J436,0)</f>
        <v>0</v>
      </c>
      <c r="BI436" s="158">
        <f>IF(N436="nulová",J436,0)</f>
        <v>0</v>
      </c>
      <c r="BJ436" s="18" t="s">
        <v>78</v>
      </c>
      <c r="BK436" s="158">
        <f>ROUND(I436*H436,2)</f>
        <v>22913.79</v>
      </c>
      <c r="BL436" s="18" t="s">
        <v>158</v>
      </c>
      <c r="BM436" s="157" t="s">
        <v>866</v>
      </c>
    </row>
    <row r="437" spans="1:65" s="2" customFormat="1" ht="21.75" customHeight="1">
      <c r="A437" s="30"/>
      <c r="B437" s="146"/>
      <c r="C437" s="147" t="s">
        <v>510</v>
      </c>
      <c r="D437" s="147" t="s">
        <v>154</v>
      </c>
      <c r="E437" s="148" t="s">
        <v>867</v>
      </c>
      <c r="F437" s="149" t="s">
        <v>868</v>
      </c>
      <c r="G437" s="150" t="s">
        <v>157</v>
      </c>
      <c r="H437" s="151">
        <v>511.697</v>
      </c>
      <c r="I437" s="152">
        <v>39.049999999999997</v>
      </c>
      <c r="J437" s="152">
        <f>ROUND(I437*H437,2)</f>
        <v>19981.77</v>
      </c>
      <c r="K437" s="149" t="s">
        <v>173</v>
      </c>
      <c r="L437" s="31"/>
      <c r="M437" s="153" t="s">
        <v>1</v>
      </c>
      <c r="N437" s="154" t="s">
        <v>36</v>
      </c>
      <c r="O437" s="155">
        <v>0.104</v>
      </c>
      <c r="P437" s="155">
        <f>O437*H437</f>
        <v>53.216487999999998</v>
      </c>
      <c r="Q437" s="155">
        <v>2.5999999999999998E-4</v>
      </c>
      <c r="R437" s="155">
        <f>Q437*H437</f>
        <v>0.13304121999999999</v>
      </c>
      <c r="S437" s="155">
        <v>0</v>
      </c>
      <c r="T437" s="156">
        <f>S437*H437</f>
        <v>0</v>
      </c>
      <c r="U437" s="30"/>
      <c r="V437" s="30"/>
      <c r="W437" s="30"/>
      <c r="X437" s="30"/>
      <c r="Y437" s="30"/>
      <c r="Z437" s="30"/>
      <c r="AA437" s="30"/>
      <c r="AB437" s="30"/>
      <c r="AC437" s="30"/>
      <c r="AD437" s="30"/>
      <c r="AE437" s="30"/>
      <c r="AR437" s="157" t="s">
        <v>158</v>
      </c>
      <c r="AT437" s="157" t="s">
        <v>154</v>
      </c>
      <c r="AU437" s="157" t="s">
        <v>80</v>
      </c>
      <c r="AY437" s="18" t="s">
        <v>152</v>
      </c>
      <c r="BE437" s="158">
        <f>IF(N437="základní",J437,0)</f>
        <v>19981.77</v>
      </c>
      <c r="BF437" s="158">
        <f>IF(N437="snížená",J437,0)</f>
        <v>0</v>
      </c>
      <c r="BG437" s="158">
        <f>IF(N437="zákl. přenesená",J437,0)</f>
        <v>0</v>
      </c>
      <c r="BH437" s="158">
        <f>IF(N437="sníž. přenesená",J437,0)</f>
        <v>0</v>
      </c>
      <c r="BI437" s="158">
        <f>IF(N437="nulová",J437,0)</f>
        <v>0</v>
      </c>
      <c r="BJ437" s="18" t="s">
        <v>78</v>
      </c>
      <c r="BK437" s="158">
        <f>ROUND(I437*H437,2)</f>
        <v>19981.77</v>
      </c>
      <c r="BL437" s="18" t="s">
        <v>158</v>
      </c>
      <c r="BM437" s="157" t="s">
        <v>869</v>
      </c>
    </row>
    <row r="438" spans="1:65" s="15" customFormat="1">
      <c r="B438" s="174"/>
      <c r="D438" s="160" t="s">
        <v>160</v>
      </c>
      <c r="E438" s="175" t="s">
        <v>1</v>
      </c>
      <c r="F438" s="176" t="s">
        <v>740</v>
      </c>
      <c r="H438" s="175" t="s">
        <v>1</v>
      </c>
      <c r="L438" s="174"/>
      <c r="M438" s="177"/>
      <c r="N438" s="178"/>
      <c r="O438" s="178"/>
      <c r="P438" s="178"/>
      <c r="Q438" s="178"/>
      <c r="R438" s="178"/>
      <c r="S438" s="178"/>
      <c r="T438" s="179"/>
      <c r="AT438" s="175" t="s">
        <v>160</v>
      </c>
      <c r="AU438" s="175" t="s">
        <v>80</v>
      </c>
      <c r="AV438" s="15" t="s">
        <v>78</v>
      </c>
      <c r="AW438" s="15" t="s">
        <v>27</v>
      </c>
      <c r="AX438" s="15" t="s">
        <v>71</v>
      </c>
      <c r="AY438" s="175" t="s">
        <v>152</v>
      </c>
    </row>
    <row r="439" spans="1:65" s="13" customFormat="1">
      <c r="B439" s="159"/>
      <c r="D439" s="160" t="s">
        <v>160</v>
      </c>
      <c r="E439" s="161" t="s">
        <v>1</v>
      </c>
      <c r="F439" s="162" t="s">
        <v>870</v>
      </c>
      <c r="H439" s="163">
        <v>104.246</v>
      </c>
      <c r="L439" s="159"/>
      <c r="M439" s="164"/>
      <c r="N439" s="165"/>
      <c r="O439" s="165"/>
      <c r="P439" s="165"/>
      <c r="Q439" s="165"/>
      <c r="R439" s="165"/>
      <c r="S439" s="165"/>
      <c r="T439" s="166"/>
      <c r="AT439" s="161" t="s">
        <v>160</v>
      </c>
      <c r="AU439" s="161" t="s">
        <v>80</v>
      </c>
      <c r="AV439" s="13" t="s">
        <v>80</v>
      </c>
      <c r="AW439" s="13" t="s">
        <v>27</v>
      </c>
      <c r="AX439" s="13" t="s">
        <v>71</v>
      </c>
      <c r="AY439" s="161" t="s">
        <v>152</v>
      </c>
    </row>
    <row r="440" spans="1:65" s="13" customFormat="1">
      <c r="B440" s="159"/>
      <c r="D440" s="160" t="s">
        <v>160</v>
      </c>
      <c r="E440" s="161" t="s">
        <v>1</v>
      </c>
      <c r="F440" s="162" t="s">
        <v>335</v>
      </c>
      <c r="H440" s="163">
        <v>-1.8</v>
      </c>
      <c r="L440" s="159"/>
      <c r="M440" s="164"/>
      <c r="N440" s="165"/>
      <c r="O440" s="165"/>
      <c r="P440" s="165"/>
      <c r="Q440" s="165"/>
      <c r="R440" s="165"/>
      <c r="S440" s="165"/>
      <c r="T440" s="166"/>
      <c r="AT440" s="161" t="s">
        <v>160</v>
      </c>
      <c r="AU440" s="161" t="s">
        <v>80</v>
      </c>
      <c r="AV440" s="13" t="s">
        <v>80</v>
      </c>
      <c r="AW440" s="13" t="s">
        <v>27</v>
      </c>
      <c r="AX440" s="13" t="s">
        <v>71</v>
      </c>
      <c r="AY440" s="161" t="s">
        <v>152</v>
      </c>
    </row>
    <row r="441" spans="1:65" s="13" customFormat="1">
      <c r="B441" s="159"/>
      <c r="D441" s="160" t="s">
        <v>160</v>
      </c>
      <c r="E441" s="161" t="s">
        <v>1</v>
      </c>
      <c r="F441" s="162" t="s">
        <v>756</v>
      </c>
      <c r="H441" s="163">
        <v>-1.6</v>
      </c>
      <c r="L441" s="159"/>
      <c r="M441" s="164"/>
      <c r="N441" s="165"/>
      <c r="O441" s="165"/>
      <c r="P441" s="165"/>
      <c r="Q441" s="165"/>
      <c r="R441" s="165"/>
      <c r="S441" s="165"/>
      <c r="T441" s="166"/>
      <c r="AT441" s="161" t="s">
        <v>160</v>
      </c>
      <c r="AU441" s="161" t="s">
        <v>80</v>
      </c>
      <c r="AV441" s="13" t="s">
        <v>80</v>
      </c>
      <c r="AW441" s="13" t="s">
        <v>27</v>
      </c>
      <c r="AX441" s="13" t="s">
        <v>71</v>
      </c>
      <c r="AY441" s="161" t="s">
        <v>152</v>
      </c>
    </row>
    <row r="442" spans="1:65" s="13" customFormat="1">
      <c r="B442" s="159"/>
      <c r="D442" s="160" t="s">
        <v>160</v>
      </c>
      <c r="E442" s="161" t="s">
        <v>1</v>
      </c>
      <c r="F442" s="162" t="s">
        <v>871</v>
      </c>
      <c r="H442" s="163">
        <v>-0.52500000000000002</v>
      </c>
      <c r="L442" s="159"/>
      <c r="M442" s="164"/>
      <c r="N442" s="165"/>
      <c r="O442" s="165"/>
      <c r="P442" s="165"/>
      <c r="Q442" s="165"/>
      <c r="R442" s="165"/>
      <c r="S442" s="165"/>
      <c r="T442" s="166"/>
      <c r="AT442" s="161" t="s">
        <v>160</v>
      </c>
      <c r="AU442" s="161" t="s">
        <v>80</v>
      </c>
      <c r="AV442" s="13" t="s">
        <v>80</v>
      </c>
      <c r="AW442" s="13" t="s">
        <v>27</v>
      </c>
      <c r="AX442" s="13" t="s">
        <v>71</v>
      </c>
      <c r="AY442" s="161" t="s">
        <v>152</v>
      </c>
    </row>
    <row r="443" spans="1:65" s="13" customFormat="1">
      <c r="B443" s="159"/>
      <c r="D443" s="160" t="s">
        <v>160</v>
      </c>
      <c r="E443" s="161" t="s">
        <v>1</v>
      </c>
      <c r="F443" s="162" t="s">
        <v>872</v>
      </c>
      <c r="H443" s="163">
        <v>27.93</v>
      </c>
      <c r="L443" s="159"/>
      <c r="M443" s="164"/>
      <c r="N443" s="165"/>
      <c r="O443" s="165"/>
      <c r="P443" s="165"/>
      <c r="Q443" s="165"/>
      <c r="R443" s="165"/>
      <c r="S443" s="165"/>
      <c r="T443" s="166"/>
      <c r="AT443" s="161" t="s">
        <v>160</v>
      </c>
      <c r="AU443" s="161" t="s">
        <v>80</v>
      </c>
      <c r="AV443" s="13" t="s">
        <v>80</v>
      </c>
      <c r="AW443" s="13" t="s">
        <v>27</v>
      </c>
      <c r="AX443" s="13" t="s">
        <v>71</v>
      </c>
      <c r="AY443" s="161" t="s">
        <v>152</v>
      </c>
    </row>
    <row r="444" spans="1:65" s="13" customFormat="1">
      <c r="B444" s="159"/>
      <c r="D444" s="160" t="s">
        <v>160</v>
      </c>
      <c r="E444" s="161" t="s">
        <v>1</v>
      </c>
      <c r="F444" s="162" t="s">
        <v>759</v>
      </c>
      <c r="H444" s="163">
        <v>-3.2</v>
      </c>
      <c r="L444" s="159"/>
      <c r="M444" s="164"/>
      <c r="N444" s="165"/>
      <c r="O444" s="165"/>
      <c r="P444" s="165"/>
      <c r="Q444" s="165"/>
      <c r="R444" s="165"/>
      <c r="S444" s="165"/>
      <c r="T444" s="166"/>
      <c r="AT444" s="161" t="s">
        <v>160</v>
      </c>
      <c r="AU444" s="161" t="s">
        <v>80</v>
      </c>
      <c r="AV444" s="13" t="s">
        <v>80</v>
      </c>
      <c r="AW444" s="13" t="s">
        <v>27</v>
      </c>
      <c r="AX444" s="13" t="s">
        <v>71</v>
      </c>
      <c r="AY444" s="161" t="s">
        <v>152</v>
      </c>
    </row>
    <row r="445" spans="1:65" s="13" customFormat="1">
      <c r="B445" s="159"/>
      <c r="D445" s="160" t="s">
        <v>160</v>
      </c>
      <c r="E445" s="161" t="s">
        <v>1</v>
      </c>
      <c r="F445" s="162" t="s">
        <v>752</v>
      </c>
      <c r="H445" s="163">
        <v>13.97</v>
      </c>
      <c r="L445" s="159"/>
      <c r="M445" s="164"/>
      <c r="N445" s="165"/>
      <c r="O445" s="165"/>
      <c r="P445" s="165"/>
      <c r="Q445" s="165"/>
      <c r="R445" s="165"/>
      <c r="S445" s="165"/>
      <c r="T445" s="166"/>
      <c r="AT445" s="161" t="s">
        <v>160</v>
      </c>
      <c r="AU445" s="161" t="s">
        <v>80</v>
      </c>
      <c r="AV445" s="13" t="s">
        <v>80</v>
      </c>
      <c r="AW445" s="13" t="s">
        <v>27</v>
      </c>
      <c r="AX445" s="13" t="s">
        <v>71</v>
      </c>
      <c r="AY445" s="161" t="s">
        <v>152</v>
      </c>
    </row>
    <row r="446" spans="1:65" s="16" customFormat="1">
      <c r="B446" s="186"/>
      <c r="D446" s="160" t="s">
        <v>160</v>
      </c>
      <c r="E446" s="187" t="s">
        <v>1</v>
      </c>
      <c r="F446" s="188" t="s">
        <v>691</v>
      </c>
      <c r="H446" s="189">
        <v>139.02100000000002</v>
      </c>
      <c r="L446" s="186"/>
      <c r="M446" s="190"/>
      <c r="N446" s="191"/>
      <c r="O446" s="191"/>
      <c r="P446" s="191"/>
      <c r="Q446" s="191"/>
      <c r="R446" s="191"/>
      <c r="S446" s="191"/>
      <c r="T446" s="192"/>
      <c r="AT446" s="187" t="s">
        <v>160</v>
      </c>
      <c r="AU446" s="187" t="s">
        <v>80</v>
      </c>
      <c r="AV446" s="16" t="s">
        <v>170</v>
      </c>
      <c r="AW446" s="16" t="s">
        <v>27</v>
      </c>
      <c r="AX446" s="16" t="s">
        <v>71</v>
      </c>
      <c r="AY446" s="187" t="s">
        <v>152</v>
      </c>
    </row>
    <row r="447" spans="1:65" s="13" customFormat="1">
      <c r="B447" s="159"/>
      <c r="D447" s="160" t="s">
        <v>160</v>
      </c>
      <c r="E447" s="161" t="s">
        <v>1</v>
      </c>
      <c r="F447" s="162" t="s">
        <v>873</v>
      </c>
      <c r="H447" s="163">
        <v>103.85</v>
      </c>
      <c r="L447" s="159"/>
      <c r="M447" s="164"/>
      <c r="N447" s="165"/>
      <c r="O447" s="165"/>
      <c r="P447" s="165"/>
      <c r="Q447" s="165"/>
      <c r="R447" s="165"/>
      <c r="S447" s="165"/>
      <c r="T447" s="166"/>
      <c r="AT447" s="161" t="s">
        <v>160</v>
      </c>
      <c r="AU447" s="161" t="s">
        <v>80</v>
      </c>
      <c r="AV447" s="13" t="s">
        <v>80</v>
      </c>
      <c r="AW447" s="13" t="s">
        <v>27</v>
      </c>
      <c r="AX447" s="13" t="s">
        <v>71</v>
      </c>
      <c r="AY447" s="161" t="s">
        <v>152</v>
      </c>
    </row>
    <row r="448" spans="1:65" s="13" customFormat="1">
      <c r="B448" s="159"/>
      <c r="D448" s="160" t="s">
        <v>160</v>
      </c>
      <c r="E448" s="161" t="s">
        <v>1</v>
      </c>
      <c r="F448" s="162" t="s">
        <v>874</v>
      </c>
      <c r="H448" s="163">
        <v>-12.6</v>
      </c>
      <c r="L448" s="159"/>
      <c r="M448" s="164"/>
      <c r="N448" s="165"/>
      <c r="O448" s="165"/>
      <c r="P448" s="165"/>
      <c r="Q448" s="165"/>
      <c r="R448" s="165"/>
      <c r="S448" s="165"/>
      <c r="T448" s="166"/>
      <c r="AT448" s="161" t="s">
        <v>160</v>
      </c>
      <c r="AU448" s="161" t="s">
        <v>80</v>
      </c>
      <c r="AV448" s="13" t="s">
        <v>80</v>
      </c>
      <c r="AW448" s="13" t="s">
        <v>27</v>
      </c>
      <c r="AX448" s="13" t="s">
        <v>71</v>
      </c>
      <c r="AY448" s="161" t="s">
        <v>152</v>
      </c>
    </row>
    <row r="449" spans="2:51" s="13" customFormat="1">
      <c r="B449" s="159"/>
      <c r="D449" s="160" t="s">
        <v>160</v>
      </c>
      <c r="E449" s="161" t="s">
        <v>1</v>
      </c>
      <c r="F449" s="162" t="s">
        <v>756</v>
      </c>
      <c r="H449" s="163">
        <v>-1.6</v>
      </c>
      <c r="L449" s="159"/>
      <c r="M449" s="164"/>
      <c r="N449" s="165"/>
      <c r="O449" s="165"/>
      <c r="P449" s="165"/>
      <c r="Q449" s="165"/>
      <c r="R449" s="165"/>
      <c r="S449" s="165"/>
      <c r="T449" s="166"/>
      <c r="AT449" s="161" t="s">
        <v>160</v>
      </c>
      <c r="AU449" s="161" t="s">
        <v>80</v>
      </c>
      <c r="AV449" s="13" t="s">
        <v>80</v>
      </c>
      <c r="AW449" s="13" t="s">
        <v>27</v>
      </c>
      <c r="AX449" s="13" t="s">
        <v>71</v>
      </c>
      <c r="AY449" s="161" t="s">
        <v>152</v>
      </c>
    </row>
    <row r="450" spans="2:51" s="13" customFormat="1">
      <c r="B450" s="159"/>
      <c r="D450" s="160" t="s">
        <v>160</v>
      </c>
      <c r="E450" s="161" t="s">
        <v>1</v>
      </c>
      <c r="F450" s="162" t="s">
        <v>875</v>
      </c>
      <c r="H450" s="163">
        <v>90.953999999999994</v>
      </c>
      <c r="L450" s="159"/>
      <c r="M450" s="164"/>
      <c r="N450" s="165"/>
      <c r="O450" s="165"/>
      <c r="P450" s="165"/>
      <c r="Q450" s="165"/>
      <c r="R450" s="165"/>
      <c r="S450" s="165"/>
      <c r="T450" s="166"/>
      <c r="AT450" s="161" t="s">
        <v>160</v>
      </c>
      <c r="AU450" s="161" t="s">
        <v>80</v>
      </c>
      <c r="AV450" s="13" t="s">
        <v>80</v>
      </c>
      <c r="AW450" s="13" t="s">
        <v>27</v>
      </c>
      <c r="AX450" s="13" t="s">
        <v>71</v>
      </c>
      <c r="AY450" s="161" t="s">
        <v>152</v>
      </c>
    </row>
    <row r="451" spans="2:51" s="13" customFormat="1">
      <c r="B451" s="159"/>
      <c r="D451" s="160" t="s">
        <v>160</v>
      </c>
      <c r="E451" s="161" t="s">
        <v>1</v>
      </c>
      <c r="F451" s="162" t="s">
        <v>876</v>
      </c>
      <c r="H451" s="163">
        <v>-12.09</v>
      </c>
      <c r="L451" s="159"/>
      <c r="M451" s="164"/>
      <c r="N451" s="165"/>
      <c r="O451" s="165"/>
      <c r="P451" s="165"/>
      <c r="Q451" s="165"/>
      <c r="R451" s="165"/>
      <c r="S451" s="165"/>
      <c r="T451" s="166"/>
      <c r="AT451" s="161" t="s">
        <v>160</v>
      </c>
      <c r="AU451" s="161" t="s">
        <v>80</v>
      </c>
      <c r="AV451" s="13" t="s">
        <v>80</v>
      </c>
      <c r="AW451" s="13" t="s">
        <v>27</v>
      </c>
      <c r="AX451" s="13" t="s">
        <v>71</v>
      </c>
      <c r="AY451" s="161" t="s">
        <v>152</v>
      </c>
    </row>
    <row r="452" spans="2:51" s="13" customFormat="1">
      <c r="B452" s="159"/>
      <c r="D452" s="160" t="s">
        <v>160</v>
      </c>
      <c r="E452" s="161" t="s">
        <v>1</v>
      </c>
      <c r="F452" s="162" t="s">
        <v>877</v>
      </c>
      <c r="H452" s="163">
        <v>-7.56</v>
      </c>
      <c r="L452" s="159"/>
      <c r="M452" s="164"/>
      <c r="N452" s="165"/>
      <c r="O452" s="165"/>
      <c r="P452" s="165"/>
      <c r="Q452" s="165"/>
      <c r="R452" s="165"/>
      <c r="S452" s="165"/>
      <c r="T452" s="166"/>
      <c r="AT452" s="161" t="s">
        <v>160</v>
      </c>
      <c r="AU452" s="161" t="s">
        <v>80</v>
      </c>
      <c r="AV452" s="13" t="s">
        <v>80</v>
      </c>
      <c r="AW452" s="13" t="s">
        <v>27</v>
      </c>
      <c r="AX452" s="13" t="s">
        <v>71</v>
      </c>
      <c r="AY452" s="161" t="s">
        <v>152</v>
      </c>
    </row>
    <row r="453" spans="2:51" s="13" customFormat="1">
      <c r="B453" s="159"/>
      <c r="D453" s="160" t="s">
        <v>160</v>
      </c>
      <c r="E453" s="161" t="s">
        <v>1</v>
      </c>
      <c r="F453" s="162" t="s">
        <v>759</v>
      </c>
      <c r="H453" s="163">
        <v>-3.2</v>
      </c>
      <c r="L453" s="159"/>
      <c r="M453" s="164"/>
      <c r="N453" s="165"/>
      <c r="O453" s="165"/>
      <c r="P453" s="165"/>
      <c r="Q453" s="165"/>
      <c r="R453" s="165"/>
      <c r="S453" s="165"/>
      <c r="T453" s="166"/>
      <c r="AT453" s="161" t="s">
        <v>160</v>
      </c>
      <c r="AU453" s="161" t="s">
        <v>80</v>
      </c>
      <c r="AV453" s="13" t="s">
        <v>80</v>
      </c>
      <c r="AW453" s="13" t="s">
        <v>27</v>
      </c>
      <c r="AX453" s="13" t="s">
        <v>71</v>
      </c>
      <c r="AY453" s="161" t="s">
        <v>152</v>
      </c>
    </row>
    <row r="454" spans="2:51" s="13" customFormat="1">
      <c r="B454" s="159"/>
      <c r="D454" s="160" t="s">
        <v>160</v>
      </c>
      <c r="E454" s="161" t="s">
        <v>1</v>
      </c>
      <c r="F454" s="162" t="s">
        <v>757</v>
      </c>
      <c r="H454" s="163">
        <v>-2.8</v>
      </c>
      <c r="L454" s="159"/>
      <c r="M454" s="164"/>
      <c r="N454" s="165"/>
      <c r="O454" s="165"/>
      <c r="P454" s="165"/>
      <c r="Q454" s="165"/>
      <c r="R454" s="165"/>
      <c r="S454" s="165"/>
      <c r="T454" s="166"/>
      <c r="AT454" s="161" t="s">
        <v>160</v>
      </c>
      <c r="AU454" s="161" t="s">
        <v>80</v>
      </c>
      <c r="AV454" s="13" t="s">
        <v>80</v>
      </c>
      <c r="AW454" s="13" t="s">
        <v>27</v>
      </c>
      <c r="AX454" s="13" t="s">
        <v>71</v>
      </c>
      <c r="AY454" s="161" t="s">
        <v>152</v>
      </c>
    </row>
    <row r="455" spans="2:51" s="13" customFormat="1">
      <c r="B455" s="159"/>
      <c r="D455" s="160" t="s">
        <v>160</v>
      </c>
      <c r="E455" s="161" t="s">
        <v>1</v>
      </c>
      <c r="F455" s="162" t="s">
        <v>878</v>
      </c>
      <c r="H455" s="163">
        <v>135.28399999999999</v>
      </c>
      <c r="L455" s="159"/>
      <c r="M455" s="164"/>
      <c r="N455" s="165"/>
      <c r="O455" s="165"/>
      <c r="P455" s="165"/>
      <c r="Q455" s="165"/>
      <c r="R455" s="165"/>
      <c r="S455" s="165"/>
      <c r="T455" s="166"/>
      <c r="AT455" s="161" t="s">
        <v>160</v>
      </c>
      <c r="AU455" s="161" t="s">
        <v>80</v>
      </c>
      <c r="AV455" s="13" t="s">
        <v>80</v>
      </c>
      <c r="AW455" s="13" t="s">
        <v>27</v>
      </c>
      <c r="AX455" s="13" t="s">
        <v>71</v>
      </c>
      <c r="AY455" s="161" t="s">
        <v>152</v>
      </c>
    </row>
    <row r="456" spans="2:51" s="13" customFormat="1">
      <c r="B456" s="159"/>
      <c r="D456" s="160" t="s">
        <v>160</v>
      </c>
      <c r="E456" s="161" t="s">
        <v>1</v>
      </c>
      <c r="F456" s="162" t="s">
        <v>343</v>
      </c>
      <c r="H456" s="163">
        <v>-7</v>
      </c>
      <c r="L456" s="159"/>
      <c r="M456" s="164"/>
      <c r="N456" s="165"/>
      <c r="O456" s="165"/>
      <c r="P456" s="165"/>
      <c r="Q456" s="165"/>
      <c r="R456" s="165"/>
      <c r="S456" s="165"/>
      <c r="T456" s="166"/>
      <c r="AT456" s="161" t="s">
        <v>160</v>
      </c>
      <c r="AU456" s="161" t="s">
        <v>80</v>
      </c>
      <c r="AV456" s="13" t="s">
        <v>80</v>
      </c>
      <c r="AW456" s="13" t="s">
        <v>27</v>
      </c>
      <c r="AX456" s="13" t="s">
        <v>71</v>
      </c>
      <c r="AY456" s="161" t="s">
        <v>152</v>
      </c>
    </row>
    <row r="457" spans="2:51" s="13" customFormat="1">
      <c r="B457" s="159"/>
      <c r="D457" s="160" t="s">
        <v>160</v>
      </c>
      <c r="E457" s="161" t="s">
        <v>1</v>
      </c>
      <c r="F457" s="162" t="s">
        <v>879</v>
      </c>
      <c r="H457" s="163">
        <v>-6.4</v>
      </c>
      <c r="L457" s="159"/>
      <c r="M457" s="164"/>
      <c r="N457" s="165"/>
      <c r="O457" s="165"/>
      <c r="P457" s="165"/>
      <c r="Q457" s="165"/>
      <c r="R457" s="165"/>
      <c r="S457" s="165"/>
      <c r="T457" s="166"/>
      <c r="AT457" s="161" t="s">
        <v>160</v>
      </c>
      <c r="AU457" s="161" t="s">
        <v>80</v>
      </c>
      <c r="AV457" s="13" t="s">
        <v>80</v>
      </c>
      <c r="AW457" s="13" t="s">
        <v>27</v>
      </c>
      <c r="AX457" s="13" t="s">
        <v>71</v>
      </c>
      <c r="AY457" s="161" t="s">
        <v>152</v>
      </c>
    </row>
    <row r="458" spans="2:51" s="13" customFormat="1">
      <c r="B458" s="159"/>
      <c r="D458" s="160" t="s">
        <v>160</v>
      </c>
      <c r="E458" s="161" t="s">
        <v>1</v>
      </c>
      <c r="F458" s="162" t="s">
        <v>880</v>
      </c>
      <c r="H458" s="163">
        <v>-2.625</v>
      </c>
      <c r="L458" s="159"/>
      <c r="M458" s="164"/>
      <c r="N458" s="165"/>
      <c r="O458" s="165"/>
      <c r="P458" s="165"/>
      <c r="Q458" s="165"/>
      <c r="R458" s="165"/>
      <c r="S458" s="165"/>
      <c r="T458" s="166"/>
      <c r="AT458" s="161" t="s">
        <v>160</v>
      </c>
      <c r="AU458" s="161" t="s">
        <v>80</v>
      </c>
      <c r="AV458" s="13" t="s">
        <v>80</v>
      </c>
      <c r="AW458" s="13" t="s">
        <v>27</v>
      </c>
      <c r="AX458" s="13" t="s">
        <v>71</v>
      </c>
      <c r="AY458" s="161" t="s">
        <v>152</v>
      </c>
    </row>
    <row r="459" spans="2:51" s="13" customFormat="1">
      <c r="B459" s="159"/>
      <c r="D459" s="160" t="s">
        <v>160</v>
      </c>
      <c r="E459" s="161" t="s">
        <v>1</v>
      </c>
      <c r="F459" s="162" t="s">
        <v>881</v>
      </c>
      <c r="H459" s="163">
        <v>-1.75</v>
      </c>
      <c r="L459" s="159"/>
      <c r="M459" s="164"/>
      <c r="N459" s="165"/>
      <c r="O459" s="165"/>
      <c r="P459" s="165"/>
      <c r="Q459" s="165"/>
      <c r="R459" s="165"/>
      <c r="S459" s="165"/>
      <c r="T459" s="166"/>
      <c r="AT459" s="161" t="s">
        <v>160</v>
      </c>
      <c r="AU459" s="161" t="s">
        <v>80</v>
      </c>
      <c r="AV459" s="13" t="s">
        <v>80</v>
      </c>
      <c r="AW459" s="13" t="s">
        <v>27</v>
      </c>
      <c r="AX459" s="13" t="s">
        <v>71</v>
      </c>
      <c r="AY459" s="161" t="s">
        <v>152</v>
      </c>
    </row>
    <row r="460" spans="2:51" s="13" customFormat="1">
      <c r="B460" s="159"/>
      <c r="D460" s="160" t="s">
        <v>160</v>
      </c>
      <c r="E460" s="161" t="s">
        <v>1</v>
      </c>
      <c r="F460" s="162" t="s">
        <v>882</v>
      </c>
      <c r="H460" s="163">
        <v>102.176</v>
      </c>
      <c r="L460" s="159"/>
      <c r="M460" s="164"/>
      <c r="N460" s="165"/>
      <c r="O460" s="165"/>
      <c r="P460" s="165"/>
      <c r="Q460" s="165"/>
      <c r="R460" s="165"/>
      <c r="S460" s="165"/>
      <c r="T460" s="166"/>
      <c r="AT460" s="161" t="s">
        <v>160</v>
      </c>
      <c r="AU460" s="161" t="s">
        <v>80</v>
      </c>
      <c r="AV460" s="13" t="s">
        <v>80</v>
      </c>
      <c r="AW460" s="13" t="s">
        <v>27</v>
      </c>
      <c r="AX460" s="13" t="s">
        <v>71</v>
      </c>
      <c r="AY460" s="161" t="s">
        <v>152</v>
      </c>
    </row>
    <row r="461" spans="2:51" s="13" customFormat="1">
      <c r="B461" s="159"/>
      <c r="D461" s="160" t="s">
        <v>160</v>
      </c>
      <c r="E461" s="161" t="s">
        <v>1</v>
      </c>
      <c r="F461" s="162" t="s">
        <v>347</v>
      </c>
      <c r="H461" s="163">
        <v>-3.78</v>
      </c>
      <c r="L461" s="159"/>
      <c r="M461" s="164"/>
      <c r="N461" s="165"/>
      <c r="O461" s="165"/>
      <c r="P461" s="165"/>
      <c r="Q461" s="165"/>
      <c r="R461" s="165"/>
      <c r="S461" s="165"/>
      <c r="T461" s="166"/>
      <c r="AT461" s="161" t="s">
        <v>160</v>
      </c>
      <c r="AU461" s="161" t="s">
        <v>80</v>
      </c>
      <c r="AV461" s="13" t="s">
        <v>80</v>
      </c>
      <c r="AW461" s="13" t="s">
        <v>27</v>
      </c>
      <c r="AX461" s="13" t="s">
        <v>71</v>
      </c>
      <c r="AY461" s="161" t="s">
        <v>152</v>
      </c>
    </row>
    <row r="462" spans="2:51" s="13" customFormat="1">
      <c r="B462" s="159"/>
      <c r="D462" s="160" t="s">
        <v>160</v>
      </c>
      <c r="E462" s="161" t="s">
        <v>1</v>
      </c>
      <c r="F462" s="162" t="s">
        <v>756</v>
      </c>
      <c r="H462" s="163">
        <v>-1.6</v>
      </c>
      <c r="L462" s="159"/>
      <c r="M462" s="164"/>
      <c r="N462" s="165"/>
      <c r="O462" s="165"/>
      <c r="P462" s="165"/>
      <c r="Q462" s="165"/>
      <c r="R462" s="165"/>
      <c r="S462" s="165"/>
      <c r="T462" s="166"/>
      <c r="AT462" s="161" t="s">
        <v>160</v>
      </c>
      <c r="AU462" s="161" t="s">
        <v>80</v>
      </c>
      <c r="AV462" s="13" t="s">
        <v>80</v>
      </c>
      <c r="AW462" s="13" t="s">
        <v>27</v>
      </c>
      <c r="AX462" s="13" t="s">
        <v>71</v>
      </c>
      <c r="AY462" s="161" t="s">
        <v>152</v>
      </c>
    </row>
    <row r="463" spans="2:51" s="13" customFormat="1">
      <c r="B463" s="159"/>
      <c r="D463" s="160" t="s">
        <v>160</v>
      </c>
      <c r="E463" s="161" t="s">
        <v>1</v>
      </c>
      <c r="F463" s="162" t="s">
        <v>341</v>
      </c>
      <c r="H463" s="163">
        <v>-1.61</v>
      </c>
      <c r="L463" s="159"/>
      <c r="M463" s="164"/>
      <c r="N463" s="165"/>
      <c r="O463" s="165"/>
      <c r="P463" s="165"/>
      <c r="Q463" s="165"/>
      <c r="R463" s="165"/>
      <c r="S463" s="165"/>
      <c r="T463" s="166"/>
      <c r="AT463" s="161" t="s">
        <v>160</v>
      </c>
      <c r="AU463" s="161" t="s">
        <v>80</v>
      </c>
      <c r="AV463" s="13" t="s">
        <v>80</v>
      </c>
      <c r="AW463" s="13" t="s">
        <v>27</v>
      </c>
      <c r="AX463" s="13" t="s">
        <v>71</v>
      </c>
      <c r="AY463" s="161" t="s">
        <v>152</v>
      </c>
    </row>
    <row r="464" spans="2:51" s="13" customFormat="1">
      <c r="B464" s="159"/>
      <c r="D464" s="160" t="s">
        <v>160</v>
      </c>
      <c r="E464" s="161" t="s">
        <v>1</v>
      </c>
      <c r="F464" s="162" t="s">
        <v>342</v>
      </c>
      <c r="H464" s="163">
        <v>-2.754</v>
      </c>
      <c r="L464" s="159"/>
      <c r="M464" s="164"/>
      <c r="N464" s="165"/>
      <c r="O464" s="165"/>
      <c r="P464" s="165"/>
      <c r="Q464" s="165"/>
      <c r="R464" s="165"/>
      <c r="S464" s="165"/>
      <c r="T464" s="166"/>
      <c r="AT464" s="161" t="s">
        <v>160</v>
      </c>
      <c r="AU464" s="161" t="s">
        <v>80</v>
      </c>
      <c r="AV464" s="13" t="s">
        <v>80</v>
      </c>
      <c r="AW464" s="13" t="s">
        <v>27</v>
      </c>
      <c r="AX464" s="13" t="s">
        <v>71</v>
      </c>
      <c r="AY464" s="161" t="s">
        <v>152</v>
      </c>
    </row>
    <row r="465" spans="1:65" s="13" customFormat="1">
      <c r="B465" s="159"/>
      <c r="D465" s="160" t="s">
        <v>160</v>
      </c>
      <c r="E465" s="161" t="s">
        <v>1</v>
      </c>
      <c r="F465" s="162" t="s">
        <v>343</v>
      </c>
      <c r="H465" s="163">
        <v>-7</v>
      </c>
      <c r="L465" s="159"/>
      <c r="M465" s="164"/>
      <c r="N465" s="165"/>
      <c r="O465" s="165"/>
      <c r="P465" s="165"/>
      <c r="Q465" s="165"/>
      <c r="R465" s="165"/>
      <c r="S465" s="165"/>
      <c r="T465" s="166"/>
      <c r="AT465" s="161" t="s">
        <v>160</v>
      </c>
      <c r="AU465" s="161" t="s">
        <v>80</v>
      </c>
      <c r="AV465" s="13" t="s">
        <v>80</v>
      </c>
      <c r="AW465" s="13" t="s">
        <v>27</v>
      </c>
      <c r="AX465" s="13" t="s">
        <v>71</v>
      </c>
      <c r="AY465" s="161" t="s">
        <v>152</v>
      </c>
    </row>
    <row r="466" spans="1:65" s="13" customFormat="1">
      <c r="B466" s="159"/>
      <c r="D466" s="160" t="s">
        <v>160</v>
      </c>
      <c r="E466" s="161" t="s">
        <v>1</v>
      </c>
      <c r="F466" s="162" t="s">
        <v>345</v>
      </c>
      <c r="H466" s="163">
        <v>-1.82</v>
      </c>
      <c r="L466" s="159"/>
      <c r="M466" s="164"/>
      <c r="N466" s="165"/>
      <c r="O466" s="165"/>
      <c r="P466" s="165"/>
      <c r="Q466" s="165"/>
      <c r="R466" s="165"/>
      <c r="S466" s="165"/>
      <c r="T466" s="166"/>
      <c r="AT466" s="161" t="s">
        <v>160</v>
      </c>
      <c r="AU466" s="161" t="s">
        <v>80</v>
      </c>
      <c r="AV466" s="13" t="s">
        <v>80</v>
      </c>
      <c r="AW466" s="13" t="s">
        <v>27</v>
      </c>
      <c r="AX466" s="13" t="s">
        <v>71</v>
      </c>
      <c r="AY466" s="161" t="s">
        <v>152</v>
      </c>
    </row>
    <row r="467" spans="1:65" s="16" customFormat="1">
      <c r="B467" s="186"/>
      <c r="D467" s="160" t="s">
        <v>160</v>
      </c>
      <c r="E467" s="187" t="s">
        <v>1</v>
      </c>
      <c r="F467" s="188" t="s">
        <v>743</v>
      </c>
      <c r="H467" s="189">
        <v>356.07499999999993</v>
      </c>
      <c r="L467" s="186"/>
      <c r="M467" s="190"/>
      <c r="N467" s="191"/>
      <c r="O467" s="191"/>
      <c r="P467" s="191"/>
      <c r="Q467" s="191"/>
      <c r="R467" s="191"/>
      <c r="S467" s="191"/>
      <c r="T467" s="192"/>
      <c r="AT467" s="187" t="s">
        <v>160</v>
      </c>
      <c r="AU467" s="187" t="s">
        <v>80</v>
      </c>
      <c r="AV467" s="16" t="s">
        <v>170</v>
      </c>
      <c r="AW467" s="16" t="s">
        <v>27</v>
      </c>
      <c r="AX467" s="16" t="s">
        <v>71</v>
      </c>
      <c r="AY467" s="187" t="s">
        <v>152</v>
      </c>
    </row>
    <row r="468" spans="1:65" s="15" customFormat="1">
      <c r="B468" s="174"/>
      <c r="D468" s="160" t="s">
        <v>160</v>
      </c>
      <c r="E468" s="175" t="s">
        <v>1</v>
      </c>
      <c r="F468" s="176" t="s">
        <v>883</v>
      </c>
      <c r="H468" s="175" t="s">
        <v>1</v>
      </c>
      <c r="L468" s="174"/>
      <c r="M468" s="177"/>
      <c r="N468" s="178"/>
      <c r="O468" s="178"/>
      <c r="P468" s="178"/>
      <c r="Q468" s="178"/>
      <c r="R468" s="178"/>
      <c r="S468" s="178"/>
      <c r="T468" s="179"/>
      <c r="AT468" s="175" t="s">
        <v>160</v>
      </c>
      <c r="AU468" s="175" t="s">
        <v>80</v>
      </c>
      <c r="AV468" s="15" t="s">
        <v>78</v>
      </c>
      <c r="AW468" s="15" t="s">
        <v>27</v>
      </c>
      <c r="AX468" s="15" t="s">
        <v>71</v>
      </c>
      <c r="AY468" s="175" t="s">
        <v>152</v>
      </c>
    </row>
    <row r="469" spans="1:65" s="13" customFormat="1">
      <c r="B469" s="159"/>
      <c r="D469" s="160" t="s">
        <v>160</v>
      </c>
      <c r="E469" s="161" t="s">
        <v>1</v>
      </c>
      <c r="F469" s="162" t="s">
        <v>884</v>
      </c>
      <c r="H469" s="163">
        <v>1.8</v>
      </c>
      <c r="L469" s="159"/>
      <c r="M469" s="164"/>
      <c r="N469" s="165"/>
      <c r="O469" s="165"/>
      <c r="P469" s="165"/>
      <c r="Q469" s="165"/>
      <c r="R469" s="165"/>
      <c r="S469" s="165"/>
      <c r="T469" s="166"/>
      <c r="AT469" s="161" t="s">
        <v>160</v>
      </c>
      <c r="AU469" s="161" t="s">
        <v>80</v>
      </c>
      <c r="AV469" s="13" t="s">
        <v>80</v>
      </c>
      <c r="AW469" s="13" t="s">
        <v>27</v>
      </c>
      <c r="AX469" s="13" t="s">
        <v>71</v>
      </c>
      <c r="AY469" s="161" t="s">
        <v>152</v>
      </c>
    </row>
    <row r="470" spans="1:65" s="13" customFormat="1">
      <c r="B470" s="159"/>
      <c r="D470" s="160" t="s">
        <v>160</v>
      </c>
      <c r="E470" s="161" t="s">
        <v>1</v>
      </c>
      <c r="F470" s="162" t="s">
        <v>885</v>
      </c>
      <c r="H470" s="163">
        <v>6.6</v>
      </c>
      <c r="L470" s="159"/>
      <c r="M470" s="164"/>
      <c r="N470" s="165"/>
      <c r="O470" s="165"/>
      <c r="P470" s="165"/>
      <c r="Q470" s="165"/>
      <c r="R470" s="165"/>
      <c r="S470" s="165"/>
      <c r="T470" s="166"/>
      <c r="AT470" s="161" t="s">
        <v>160</v>
      </c>
      <c r="AU470" s="161" t="s">
        <v>80</v>
      </c>
      <c r="AV470" s="13" t="s">
        <v>80</v>
      </c>
      <c r="AW470" s="13" t="s">
        <v>27</v>
      </c>
      <c r="AX470" s="13" t="s">
        <v>71</v>
      </c>
      <c r="AY470" s="161" t="s">
        <v>152</v>
      </c>
    </row>
    <row r="471" spans="1:65" s="13" customFormat="1">
      <c r="B471" s="159"/>
      <c r="D471" s="160" t="s">
        <v>160</v>
      </c>
      <c r="E471" s="161" t="s">
        <v>1</v>
      </c>
      <c r="F471" s="162" t="s">
        <v>886</v>
      </c>
      <c r="H471" s="163">
        <v>1.5</v>
      </c>
      <c r="L471" s="159"/>
      <c r="M471" s="164"/>
      <c r="N471" s="165"/>
      <c r="O471" s="165"/>
      <c r="P471" s="165"/>
      <c r="Q471" s="165"/>
      <c r="R471" s="165"/>
      <c r="S471" s="165"/>
      <c r="T471" s="166"/>
      <c r="AT471" s="161" t="s">
        <v>160</v>
      </c>
      <c r="AU471" s="161" t="s">
        <v>80</v>
      </c>
      <c r="AV471" s="13" t="s">
        <v>80</v>
      </c>
      <c r="AW471" s="13" t="s">
        <v>27</v>
      </c>
      <c r="AX471" s="13" t="s">
        <v>71</v>
      </c>
      <c r="AY471" s="161" t="s">
        <v>152</v>
      </c>
    </row>
    <row r="472" spans="1:65" s="13" customFormat="1">
      <c r="B472" s="159"/>
      <c r="D472" s="160" t="s">
        <v>160</v>
      </c>
      <c r="E472" s="161" t="s">
        <v>1</v>
      </c>
      <c r="F472" s="162" t="s">
        <v>887</v>
      </c>
      <c r="H472" s="163">
        <v>1.35</v>
      </c>
      <c r="L472" s="159"/>
      <c r="M472" s="164"/>
      <c r="N472" s="165"/>
      <c r="O472" s="165"/>
      <c r="P472" s="165"/>
      <c r="Q472" s="165"/>
      <c r="R472" s="165"/>
      <c r="S472" s="165"/>
      <c r="T472" s="166"/>
      <c r="AT472" s="161" t="s">
        <v>160</v>
      </c>
      <c r="AU472" s="161" t="s">
        <v>80</v>
      </c>
      <c r="AV472" s="13" t="s">
        <v>80</v>
      </c>
      <c r="AW472" s="13" t="s">
        <v>27</v>
      </c>
      <c r="AX472" s="13" t="s">
        <v>71</v>
      </c>
      <c r="AY472" s="161" t="s">
        <v>152</v>
      </c>
    </row>
    <row r="473" spans="1:65" s="13" customFormat="1">
      <c r="B473" s="159"/>
      <c r="D473" s="160" t="s">
        <v>160</v>
      </c>
      <c r="E473" s="161" t="s">
        <v>1</v>
      </c>
      <c r="F473" s="162" t="s">
        <v>888</v>
      </c>
      <c r="H473" s="163">
        <v>0.81</v>
      </c>
      <c r="L473" s="159"/>
      <c r="M473" s="164"/>
      <c r="N473" s="165"/>
      <c r="O473" s="165"/>
      <c r="P473" s="165"/>
      <c r="Q473" s="165"/>
      <c r="R473" s="165"/>
      <c r="S473" s="165"/>
      <c r="T473" s="166"/>
      <c r="AT473" s="161" t="s">
        <v>160</v>
      </c>
      <c r="AU473" s="161" t="s">
        <v>80</v>
      </c>
      <c r="AV473" s="13" t="s">
        <v>80</v>
      </c>
      <c r="AW473" s="13" t="s">
        <v>27</v>
      </c>
      <c r="AX473" s="13" t="s">
        <v>71</v>
      </c>
      <c r="AY473" s="161" t="s">
        <v>152</v>
      </c>
    </row>
    <row r="474" spans="1:65" s="13" customFormat="1">
      <c r="B474" s="159"/>
      <c r="D474" s="160" t="s">
        <v>160</v>
      </c>
      <c r="E474" s="161" t="s">
        <v>1</v>
      </c>
      <c r="F474" s="162" t="s">
        <v>889</v>
      </c>
      <c r="H474" s="163">
        <v>2.13</v>
      </c>
      <c r="L474" s="159"/>
      <c r="M474" s="164"/>
      <c r="N474" s="165"/>
      <c r="O474" s="165"/>
      <c r="P474" s="165"/>
      <c r="Q474" s="165"/>
      <c r="R474" s="165"/>
      <c r="S474" s="165"/>
      <c r="T474" s="166"/>
      <c r="AT474" s="161" t="s">
        <v>160</v>
      </c>
      <c r="AU474" s="161" t="s">
        <v>80</v>
      </c>
      <c r="AV474" s="13" t="s">
        <v>80</v>
      </c>
      <c r="AW474" s="13" t="s">
        <v>27</v>
      </c>
      <c r="AX474" s="13" t="s">
        <v>71</v>
      </c>
      <c r="AY474" s="161" t="s">
        <v>152</v>
      </c>
    </row>
    <row r="475" spans="1:65" s="13" customFormat="1">
      <c r="B475" s="159"/>
      <c r="D475" s="160" t="s">
        <v>160</v>
      </c>
      <c r="E475" s="161" t="s">
        <v>1</v>
      </c>
      <c r="F475" s="162" t="s">
        <v>890</v>
      </c>
      <c r="H475" s="163">
        <v>0.623</v>
      </c>
      <c r="L475" s="159"/>
      <c r="M475" s="164"/>
      <c r="N475" s="165"/>
      <c r="O475" s="165"/>
      <c r="P475" s="165"/>
      <c r="Q475" s="165"/>
      <c r="R475" s="165"/>
      <c r="S475" s="165"/>
      <c r="T475" s="166"/>
      <c r="AT475" s="161" t="s">
        <v>160</v>
      </c>
      <c r="AU475" s="161" t="s">
        <v>80</v>
      </c>
      <c r="AV475" s="13" t="s">
        <v>80</v>
      </c>
      <c r="AW475" s="13" t="s">
        <v>27</v>
      </c>
      <c r="AX475" s="13" t="s">
        <v>71</v>
      </c>
      <c r="AY475" s="161" t="s">
        <v>152</v>
      </c>
    </row>
    <row r="476" spans="1:65" s="13" customFormat="1">
      <c r="B476" s="159"/>
      <c r="D476" s="160" t="s">
        <v>160</v>
      </c>
      <c r="E476" s="161" t="s">
        <v>1</v>
      </c>
      <c r="F476" s="162" t="s">
        <v>891</v>
      </c>
      <c r="H476" s="163">
        <v>1.788</v>
      </c>
      <c r="L476" s="159"/>
      <c r="M476" s="164"/>
      <c r="N476" s="165"/>
      <c r="O476" s="165"/>
      <c r="P476" s="165"/>
      <c r="Q476" s="165"/>
      <c r="R476" s="165"/>
      <c r="S476" s="165"/>
      <c r="T476" s="166"/>
      <c r="AT476" s="161" t="s">
        <v>160</v>
      </c>
      <c r="AU476" s="161" t="s">
        <v>80</v>
      </c>
      <c r="AV476" s="13" t="s">
        <v>80</v>
      </c>
      <c r="AW476" s="13" t="s">
        <v>27</v>
      </c>
      <c r="AX476" s="13" t="s">
        <v>71</v>
      </c>
      <c r="AY476" s="161" t="s">
        <v>152</v>
      </c>
    </row>
    <row r="477" spans="1:65" s="16" customFormat="1">
      <c r="B477" s="186"/>
      <c r="D477" s="160" t="s">
        <v>160</v>
      </c>
      <c r="E477" s="187" t="s">
        <v>1</v>
      </c>
      <c r="F477" s="188" t="s">
        <v>691</v>
      </c>
      <c r="H477" s="189">
        <v>16.600999999999999</v>
      </c>
      <c r="L477" s="186"/>
      <c r="M477" s="190"/>
      <c r="N477" s="191"/>
      <c r="O477" s="191"/>
      <c r="P477" s="191"/>
      <c r="Q477" s="191"/>
      <c r="R477" s="191"/>
      <c r="S477" s="191"/>
      <c r="T477" s="192"/>
      <c r="AT477" s="187" t="s">
        <v>160</v>
      </c>
      <c r="AU477" s="187" t="s">
        <v>80</v>
      </c>
      <c r="AV477" s="16" t="s">
        <v>170</v>
      </c>
      <c r="AW477" s="16" t="s">
        <v>27</v>
      </c>
      <c r="AX477" s="16" t="s">
        <v>71</v>
      </c>
      <c r="AY477" s="187" t="s">
        <v>152</v>
      </c>
    </row>
    <row r="478" spans="1:65" s="14" customFormat="1">
      <c r="B478" s="167"/>
      <c r="D478" s="160" t="s">
        <v>160</v>
      </c>
      <c r="E478" s="168" t="s">
        <v>1</v>
      </c>
      <c r="F478" s="169" t="s">
        <v>162</v>
      </c>
      <c r="H478" s="170">
        <v>511.69700000000012</v>
      </c>
      <c r="L478" s="167"/>
      <c r="M478" s="171"/>
      <c r="N478" s="172"/>
      <c r="O478" s="172"/>
      <c r="P478" s="172"/>
      <c r="Q478" s="172"/>
      <c r="R478" s="172"/>
      <c r="S478" s="172"/>
      <c r="T478" s="173"/>
      <c r="AT478" s="168" t="s">
        <v>160</v>
      </c>
      <c r="AU478" s="168" t="s">
        <v>80</v>
      </c>
      <c r="AV478" s="14" t="s">
        <v>158</v>
      </c>
      <c r="AW478" s="14" t="s">
        <v>27</v>
      </c>
      <c r="AX478" s="14" t="s">
        <v>78</v>
      </c>
      <c r="AY478" s="168" t="s">
        <v>152</v>
      </c>
    </row>
    <row r="479" spans="1:65" s="2" customFormat="1" ht="21.75" customHeight="1">
      <c r="A479" s="30"/>
      <c r="B479" s="146"/>
      <c r="C479" s="147" t="s">
        <v>517</v>
      </c>
      <c r="D479" s="147" t="s">
        <v>154</v>
      </c>
      <c r="E479" s="148" t="s">
        <v>892</v>
      </c>
      <c r="F479" s="149" t="s">
        <v>893</v>
      </c>
      <c r="G479" s="150" t="s">
        <v>157</v>
      </c>
      <c r="H479" s="151">
        <v>153.30000000000001</v>
      </c>
      <c r="I479" s="152">
        <v>144.76</v>
      </c>
      <c r="J479" s="152">
        <f>ROUND(I479*H479,2)</f>
        <v>22191.71</v>
      </c>
      <c r="K479" s="149" t="s">
        <v>173</v>
      </c>
      <c r="L479" s="31"/>
      <c r="M479" s="153" t="s">
        <v>1</v>
      </c>
      <c r="N479" s="154" t="s">
        <v>36</v>
      </c>
      <c r="O479" s="155">
        <v>0.47399999999999998</v>
      </c>
      <c r="P479" s="155">
        <f>O479*H479</f>
        <v>72.664200000000008</v>
      </c>
      <c r="Q479" s="155">
        <v>2.0480000000000002E-2</v>
      </c>
      <c r="R479" s="155">
        <f>Q479*H479</f>
        <v>3.1395840000000006</v>
      </c>
      <c r="S479" s="155">
        <v>0</v>
      </c>
      <c r="T479" s="156">
        <f>S479*H479</f>
        <v>0</v>
      </c>
      <c r="U479" s="30"/>
      <c r="V479" s="30"/>
      <c r="W479" s="30"/>
      <c r="X479" s="30"/>
      <c r="Y479" s="30"/>
      <c r="Z479" s="30"/>
      <c r="AA479" s="30"/>
      <c r="AB479" s="30"/>
      <c r="AC479" s="30"/>
      <c r="AD479" s="30"/>
      <c r="AE479" s="30"/>
      <c r="AR479" s="157" t="s">
        <v>158</v>
      </c>
      <c r="AT479" s="157" t="s">
        <v>154</v>
      </c>
      <c r="AU479" s="157" t="s">
        <v>80</v>
      </c>
      <c r="AY479" s="18" t="s">
        <v>152</v>
      </c>
      <c r="BE479" s="158">
        <f>IF(N479="základní",J479,0)</f>
        <v>22191.71</v>
      </c>
      <c r="BF479" s="158">
        <f>IF(N479="snížená",J479,0)</f>
        <v>0</v>
      </c>
      <c r="BG479" s="158">
        <f>IF(N479="zákl. přenesená",J479,0)</f>
        <v>0</v>
      </c>
      <c r="BH479" s="158">
        <f>IF(N479="sníž. přenesená",J479,0)</f>
        <v>0</v>
      </c>
      <c r="BI479" s="158">
        <f>IF(N479="nulová",J479,0)</f>
        <v>0</v>
      </c>
      <c r="BJ479" s="18" t="s">
        <v>78</v>
      </c>
      <c r="BK479" s="158">
        <f>ROUND(I479*H479,2)</f>
        <v>22191.71</v>
      </c>
      <c r="BL479" s="18" t="s">
        <v>158</v>
      </c>
      <c r="BM479" s="157" t="s">
        <v>894</v>
      </c>
    </row>
    <row r="480" spans="1:65" s="13" customFormat="1" ht="22.5">
      <c r="B480" s="159"/>
      <c r="D480" s="160" t="s">
        <v>160</v>
      </c>
      <c r="E480" s="161" t="s">
        <v>1</v>
      </c>
      <c r="F480" s="162" t="s">
        <v>895</v>
      </c>
      <c r="H480" s="163">
        <v>153.30000000000001</v>
      </c>
      <c r="L480" s="159"/>
      <c r="M480" s="164"/>
      <c r="N480" s="165"/>
      <c r="O480" s="165"/>
      <c r="P480" s="165"/>
      <c r="Q480" s="165"/>
      <c r="R480" s="165"/>
      <c r="S480" s="165"/>
      <c r="T480" s="166"/>
      <c r="AT480" s="161" t="s">
        <v>160</v>
      </c>
      <c r="AU480" s="161" t="s">
        <v>80</v>
      </c>
      <c r="AV480" s="13" t="s">
        <v>80</v>
      </c>
      <c r="AW480" s="13" t="s">
        <v>27</v>
      </c>
      <c r="AX480" s="13" t="s">
        <v>71</v>
      </c>
      <c r="AY480" s="161" t="s">
        <v>152</v>
      </c>
    </row>
    <row r="481" spans="1:65" s="14" customFormat="1">
      <c r="B481" s="167"/>
      <c r="D481" s="160" t="s">
        <v>160</v>
      </c>
      <c r="E481" s="168" t="s">
        <v>1</v>
      </c>
      <c r="F481" s="169" t="s">
        <v>162</v>
      </c>
      <c r="H481" s="170">
        <v>153.30000000000001</v>
      </c>
      <c r="L481" s="167"/>
      <c r="M481" s="171"/>
      <c r="N481" s="172"/>
      <c r="O481" s="172"/>
      <c r="P481" s="172"/>
      <c r="Q481" s="172"/>
      <c r="R481" s="172"/>
      <c r="S481" s="172"/>
      <c r="T481" s="173"/>
      <c r="AT481" s="168" t="s">
        <v>160</v>
      </c>
      <c r="AU481" s="168" t="s">
        <v>80</v>
      </c>
      <c r="AV481" s="14" t="s">
        <v>158</v>
      </c>
      <c r="AW481" s="14" t="s">
        <v>27</v>
      </c>
      <c r="AX481" s="14" t="s">
        <v>78</v>
      </c>
      <c r="AY481" s="168" t="s">
        <v>152</v>
      </c>
    </row>
    <row r="482" spans="1:65" s="2" customFormat="1" ht="16.5" customHeight="1">
      <c r="A482" s="30"/>
      <c r="B482" s="146"/>
      <c r="C482" s="147" t="s">
        <v>529</v>
      </c>
      <c r="D482" s="147" t="s">
        <v>154</v>
      </c>
      <c r="E482" s="148" t="s">
        <v>896</v>
      </c>
      <c r="F482" s="149" t="s">
        <v>897</v>
      </c>
      <c r="G482" s="150" t="s">
        <v>157</v>
      </c>
      <c r="H482" s="151">
        <v>102.2</v>
      </c>
      <c r="I482" s="152">
        <v>100.4</v>
      </c>
      <c r="J482" s="152">
        <f>ROUND(I482*H482,2)</f>
        <v>10260.879999999999</v>
      </c>
      <c r="K482" s="149" t="s">
        <v>173</v>
      </c>
      <c r="L482" s="31"/>
      <c r="M482" s="153" t="s">
        <v>1</v>
      </c>
      <c r="N482" s="154" t="s">
        <v>36</v>
      </c>
      <c r="O482" s="155">
        <v>0.27</v>
      </c>
      <c r="P482" s="155">
        <f>O482*H482</f>
        <v>27.594000000000001</v>
      </c>
      <c r="Q482" s="155">
        <v>5.4599999999999996E-3</v>
      </c>
      <c r="R482" s="155">
        <f>Q482*H482</f>
        <v>0.55801199999999995</v>
      </c>
      <c r="S482" s="155">
        <v>0</v>
      </c>
      <c r="T482" s="156">
        <f>S482*H482</f>
        <v>0</v>
      </c>
      <c r="U482" s="30"/>
      <c r="V482" s="30"/>
      <c r="W482" s="30"/>
      <c r="X482" s="30"/>
      <c r="Y482" s="30"/>
      <c r="Z482" s="30"/>
      <c r="AA482" s="30"/>
      <c r="AB482" s="30"/>
      <c r="AC482" s="30"/>
      <c r="AD482" s="30"/>
      <c r="AE482" s="30"/>
      <c r="AR482" s="157" t="s">
        <v>158</v>
      </c>
      <c r="AT482" s="157" t="s">
        <v>154</v>
      </c>
      <c r="AU482" s="157" t="s">
        <v>80</v>
      </c>
      <c r="AY482" s="18" t="s">
        <v>152</v>
      </c>
      <c r="BE482" s="158">
        <f>IF(N482="základní",J482,0)</f>
        <v>10260.879999999999</v>
      </c>
      <c r="BF482" s="158">
        <f>IF(N482="snížená",J482,0)</f>
        <v>0</v>
      </c>
      <c r="BG482" s="158">
        <f>IF(N482="zákl. přenesená",J482,0)</f>
        <v>0</v>
      </c>
      <c r="BH482" s="158">
        <f>IF(N482="sníž. přenesená",J482,0)</f>
        <v>0</v>
      </c>
      <c r="BI482" s="158">
        <f>IF(N482="nulová",J482,0)</f>
        <v>0</v>
      </c>
      <c r="BJ482" s="18" t="s">
        <v>78</v>
      </c>
      <c r="BK482" s="158">
        <f>ROUND(I482*H482,2)</f>
        <v>10260.879999999999</v>
      </c>
      <c r="BL482" s="18" t="s">
        <v>158</v>
      </c>
      <c r="BM482" s="157" t="s">
        <v>898</v>
      </c>
    </row>
    <row r="483" spans="1:65" s="15" customFormat="1" ht="22.5">
      <c r="B483" s="174"/>
      <c r="D483" s="160" t="s">
        <v>160</v>
      </c>
      <c r="E483" s="175" t="s">
        <v>1</v>
      </c>
      <c r="F483" s="176" t="s">
        <v>899</v>
      </c>
      <c r="H483" s="175" t="s">
        <v>1</v>
      </c>
      <c r="L483" s="174"/>
      <c r="M483" s="177"/>
      <c r="N483" s="178"/>
      <c r="O483" s="178"/>
      <c r="P483" s="178"/>
      <c r="Q483" s="178"/>
      <c r="R483" s="178"/>
      <c r="S483" s="178"/>
      <c r="T483" s="179"/>
      <c r="AT483" s="175" t="s">
        <v>160</v>
      </c>
      <c r="AU483" s="175" t="s">
        <v>80</v>
      </c>
      <c r="AV483" s="15" t="s">
        <v>78</v>
      </c>
      <c r="AW483" s="15" t="s">
        <v>27</v>
      </c>
      <c r="AX483" s="15" t="s">
        <v>71</v>
      </c>
      <c r="AY483" s="175" t="s">
        <v>152</v>
      </c>
    </row>
    <row r="484" spans="1:65" s="13" customFormat="1">
      <c r="B484" s="159"/>
      <c r="D484" s="160" t="s">
        <v>160</v>
      </c>
      <c r="E484" s="161" t="s">
        <v>1</v>
      </c>
      <c r="F484" s="162" t="s">
        <v>900</v>
      </c>
      <c r="H484" s="163">
        <v>102.2</v>
      </c>
      <c r="L484" s="159"/>
      <c r="M484" s="164"/>
      <c r="N484" s="165"/>
      <c r="O484" s="165"/>
      <c r="P484" s="165"/>
      <c r="Q484" s="165"/>
      <c r="R484" s="165"/>
      <c r="S484" s="165"/>
      <c r="T484" s="166"/>
      <c r="AT484" s="161" t="s">
        <v>160</v>
      </c>
      <c r="AU484" s="161" t="s">
        <v>80</v>
      </c>
      <c r="AV484" s="13" t="s">
        <v>80</v>
      </c>
      <c r="AW484" s="13" t="s">
        <v>27</v>
      </c>
      <c r="AX484" s="13" t="s">
        <v>71</v>
      </c>
      <c r="AY484" s="161" t="s">
        <v>152</v>
      </c>
    </row>
    <row r="485" spans="1:65" s="14" customFormat="1">
      <c r="B485" s="167"/>
      <c r="D485" s="160" t="s">
        <v>160</v>
      </c>
      <c r="E485" s="168" t="s">
        <v>1</v>
      </c>
      <c r="F485" s="169" t="s">
        <v>162</v>
      </c>
      <c r="H485" s="170">
        <v>102.2</v>
      </c>
      <c r="L485" s="167"/>
      <c r="M485" s="171"/>
      <c r="N485" s="172"/>
      <c r="O485" s="172"/>
      <c r="P485" s="172"/>
      <c r="Q485" s="172"/>
      <c r="R485" s="172"/>
      <c r="S485" s="172"/>
      <c r="T485" s="173"/>
      <c r="AT485" s="168" t="s">
        <v>160</v>
      </c>
      <c r="AU485" s="168" t="s">
        <v>80</v>
      </c>
      <c r="AV485" s="14" t="s">
        <v>158</v>
      </c>
      <c r="AW485" s="14" t="s">
        <v>27</v>
      </c>
      <c r="AX485" s="14" t="s">
        <v>78</v>
      </c>
      <c r="AY485" s="168" t="s">
        <v>152</v>
      </c>
    </row>
    <row r="486" spans="1:65" s="2" customFormat="1" ht="21.75" customHeight="1">
      <c r="A486" s="30"/>
      <c r="B486" s="146"/>
      <c r="C486" s="147" t="s">
        <v>536</v>
      </c>
      <c r="D486" s="147" t="s">
        <v>154</v>
      </c>
      <c r="E486" s="148" t="s">
        <v>901</v>
      </c>
      <c r="F486" s="149" t="s">
        <v>902</v>
      </c>
      <c r="G486" s="150" t="s">
        <v>157</v>
      </c>
      <c r="H486" s="151">
        <v>19.899999999999999</v>
      </c>
      <c r="I486" s="152">
        <v>227.3</v>
      </c>
      <c r="J486" s="152">
        <f>ROUND(I486*H486,2)</f>
        <v>4523.2700000000004</v>
      </c>
      <c r="K486" s="149" t="s">
        <v>173</v>
      </c>
      <c r="L486" s="31"/>
      <c r="M486" s="153" t="s">
        <v>1</v>
      </c>
      <c r="N486" s="154" t="s">
        <v>36</v>
      </c>
      <c r="O486" s="155">
        <v>0.624</v>
      </c>
      <c r="P486" s="155">
        <f>O486*H486</f>
        <v>12.417599999999998</v>
      </c>
      <c r="Q486" s="155">
        <v>0.04</v>
      </c>
      <c r="R486" s="155">
        <f>Q486*H486</f>
        <v>0.79599999999999993</v>
      </c>
      <c r="S486" s="155">
        <v>0</v>
      </c>
      <c r="T486" s="156">
        <f>S486*H486</f>
        <v>0</v>
      </c>
      <c r="U486" s="30"/>
      <c r="V486" s="30"/>
      <c r="W486" s="30"/>
      <c r="X486" s="30"/>
      <c r="Y486" s="30"/>
      <c r="Z486" s="30"/>
      <c r="AA486" s="30"/>
      <c r="AB486" s="30"/>
      <c r="AC486" s="30"/>
      <c r="AD486" s="30"/>
      <c r="AE486" s="30"/>
      <c r="AR486" s="157" t="s">
        <v>158</v>
      </c>
      <c r="AT486" s="157" t="s">
        <v>154</v>
      </c>
      <c r="AU486" s="157" t="s">
        <v>80</v>
      </c>
      <c r="AY486" s="18" t="s">
        <v>152</v>
      </c>
      <c r="BE486" s="158">
        <f>IF(N486="základní",J486,0)</f>
        <v>4523.2700000000004</v>
      </c>
      <c r="BF486" s="158">
        <f>IF(N486="snížená",J486,0)</f>
        <v>0</v>
      </c>
      <c r="BG486" s="158">
        <f>IF(N486="zákl. přenesená",J486,0)</f>
        <v>0</v>
      </c>
      <c r="BH486" s="158">
        <f>IF(N486="sníž. přenesená",J486,0)</f>
        <v>0</v>
      </c>
      <c r="BI486" s="158">
        <f>IF(N486="nulová",J486,0)</f>
        <v>0</v>
      </c>
      <c r="BJ486" s="18" t="s">
        <v>78</v>
      </c>
      <c r="BK486" s="158">
        <f>ROUND(I486*H486,2)</f>
        <v>4523.2700000000004</v>
      </c>
      <c r="BL486" s="18" t="s">
        <v>158</v>
      </c>
      <c r="BM486" s="157" t="s">
        <v>903</v>
      </c>
    </row>
    <row r="487" spans="1:65" s="13" customFormat="1">
      <c r="B487" s="159"/>
      <c r="D487" s="160" t="s">
        <v>160</v>
      </c>
      <c r="E487" s="161" t="s">
        <v>1</v>
      </c>
      <c r="F487" s="162" t="s">
        <v>904</v>
      </c>
      <c r="H487" s="163">
        <v>19.899999999999999</v>
      </c>
      <c r="L487" s="159"/>
      <c r="M487" s="164"/>
      <c r="N487" s="165"/>
      <c r="O487" s="165"/>
      <c r="P487" s="165"/>
      <c r="Q487" s="165"/>
      <c r="R487" s="165"/>
      <c r="S487" s="165"/>
      <c r="T487" s="166"/>
      <c r="AT487" s="161" t="s">
        <v>160</v>
      </c>
      <c r="AU487" s="161" t="s">
        <v>80</v>
      </c>
      <c r="AV487" s="13" t="s">
        <v>80</v>
      </c>
      <c r="AW487" s="13" t="s">
        <v>27</v>
      </c>
      <c r="AX487" s="13" t="s">
        <v>78</v>
      </c>
      <c r="AY487" s="161" t="s">
        <v>152</v>
      </c>
    </row>
    <row r="488" spans="1:65" s="2" customFormat="1" ht="21.75" customHeight="1">
      <c r="A488" s="30"/>
      <c r="B488" s="146"/>
      <c r="C488" s="147" t="s">
        <v>905</v>
      </c>
      <c r="D488" s="147" t="s">
        <v>154</v>
      </c>
      <c r="E488" s="148" t="s">
        <v>906</v>
      </c>
      <c r="F488" s="149" t="s">
        <v>907</v>
      </c>
      <c r="G488" s="150" t="s">
        <v>157</v>
      </c>
      <c r="H488" s="151">
        <v>57.45</v>
      </c>
      <c r="I488" s="152">
        <v>129.97</v>
      </c>
      <c r="J488" s="152">
        <f>ROUND(I488*H488,2)</f>
        <v>7466.78</v>
      </c>
      <c r="K488" s="149" t="s">
        <v>173</v>
      </c>
      <c r="L488" s="31"/>
      <c r="M488" s="153" t="s">
        <v>1</v>
      </c>
      <c r="N488" s="154" t="s">
        <v>36</v>
      </c>
      <c r="O488" s="155">
        <v>0.39</v>
      </c>
      <c r="P488" s="155">
        <f>O488*H488</f>
        <v>22.405500000000004</v>
      </c>
      <c r="Q488" s="155">
        <v>1.54E-2</v>
      </c>
      <c r="R488" s="155">
        <f>Q488*H488</f>
        <v>0.88473000000000013</v>
      </c>
      <c r="S488" s="155">
        <v>0</v>
      </c>
      <c r="T488" s="156">
        <f>S488*H488</f>
        <v>0</v>
      </c>
      <c r="U488" s="30"/>
      <c r="V488" s="30"/>
      <c r="W488" s="30"/>
      <c r="X488" s="30"/>
      <c r="Y488" s="30"/>
      <c r="Z488" s="30"/>
      <c r="AA488" s="30"/>
      <c r="AB488" s="30"/>
      <c r="AC488" s="30"/>
      <c r="AD488" s="30"/>
      <c r="AE488" s="30"/>
      <c r="AR488" s="157" t="s">
        <v>158</v>
      </c>
      <c r="AT488" s="157" t="s">
        <v>154</v>
      </c>
      <c r="AU488" s="157" t="s">
        <v>80</v>
      </c>
      <c r="AY488" s="18" t="s">
        <v>152</v>
      </c>
      <c r="BE488" s="158">
        <f>IF(N488="základní",J488,0)</f>
        <v>7466.78</v>
      </c>
      <c r="BF488" s="158">
        <f>IF(N488="snížená",J488,0)</f>
        <v>0</v>
      </c>
      <c r="BG488" s="158">
        <f>IF(N488="zákl. přenesená",J488,0)</f>
        <v>0</v>
      </c>
      <c r="BH488" s="158">
        <f>IF(N488="sníž. přenesená",J488,0)</f>
        <v>0</v>
      </c>
      <c r="BI488" s="158">
        <f>IF(N488="nulová",J488,0)</f>
        <v>0</v>
      </c>
      <c r="BJ488" s="18" t="s">
        <v>78</v>
      </c>
      <c r="BK488" s="158">
        <f>ROUND(I488*H488,2)</f>
        <v>7466.78</v>
      </c>
      <c r="BL488" s="18" t="s">
        <v>158</v>
      </c>
      <c r="BM488" s="157" t="s">
        <v>908</v>
      </c>
    </row>
    <row r="489" spans="1:65" s="15" customFormat="1">
      <c r="B489" s="174"/>
      <c r="D489" s="160" t="s">
        <v>160</v>
      </c>
      <c r="E489" s="175" t="s">
        <v>1</v>
      </c>
      <c r="F489" s="176" t="s">
        <v>909</v>
      </c>
      <c r="H489" s="175" t="s">
        <v>1</v>
      </c>
      <c r="L489" s="174"/>
      <c r="M489" s="177"/>
      <c r="N489" s="178"/>
      <c r="O489" s="178"/>
      <c r="P489" s="178"/>
      <c r="Q489" s="178"/>
      <c r="R489" s="178"/>
      <c r="S489" s="178"/>
      <c r="T489" s="179"/>
      <c r="AT489" s="175" t="s">
        <v>160</v>
      </c>
      <c r="AU489" s="175" t="s">
        <v>80</v>
      </c>
      <c r="AV489" s="15" t="s">
        <v>78</v>
      </c>
      <c r="AW489" s="15" t="s">
        <v>27</v>
      </c>
      <c r="AX489" s="15" t="s">
        <v>71</v>
      </c>
      <c r="AY489" s="175" t="s">
        <v>152</v>
      </c>
    </row>
    <row r="490" spans="1:65" s="13" customFormat="1">
      <c r="B490" s="159"/>
      <c r="D490" s="160" t="s">
        <v>160</v>
      </c>
      <c r="E490" s="161" t="s">
        <v>1</v>
      </c>
      <c r="F490" s="162" t="s">
        <v>910</v>
      </c>
      <c r="H490" s="163">
        <v>13.8</v>
      </c>
      <c r="L490" s="159"/>
      <c r="M490" s="164"/>
      <c r="N490" s="165"/>
      <c r="O490" s="165"/>
      <c r="P490" s="165"/>
      <c r="Q490" s="165"/>
      <c r="R490" s="165"/>
      <c r="S490" s="165"/>
      <c r="T490" s="166"/>
      <c r="AT490" s="161" t="s">
        <v>160</v>
      </c>
      <c r="AU490" s="161" t="s">
        <v>80</v>
      </c>
      <c r="AV490" s="13" t="s">
        <v>80</v>
      </c>
      <c r="AW490" s="13" t="s">
        <v>27</v>
      </c>
      <c r="AX490" s="13" t="s">
        <v>71</v>
      </c>
      <c r="AY490" s="161" t="s">
        <v>152</v>
      </c>
    </row>
    <row r="491" spans="1:65" s="13" customFormat="1" ht="22.5">
      <c r="B491" s="159"/>
      <c r="D491" s="160" t="s">
        <v>160</v>
      </c>
      <c r="E491" s="161" t="s">
        <v>1</v>
      </c>
      <c r="F491" s="162" t="s">
        <v>911</v>
      </c>
      <c r="H491" s="163">
        <v>39.6</v>
      </c>
      <c r="L491" s="159"/>
      <c r="M491" s="164"/>
      <c r="N491" s="165"/>
      <c r="O491" s="165"/>
      <c r="P491" s="165"/>
      <c r="Q491" s="165"/>
      <c r="R491" s="165"/>
      <c r="S491" s="165"/>
      <c r="T491" s="166"/>
      <c r="AT491" s="161" t="s">
        <v>160</v>
      </c>
      <c r="AU491" s="161" t="s">
        <v>80</v>
      </c>
      <c r="AV491" s="13" t="s">
        <v>80</v>
      </c>
      <c r="AW491" s="13" t="s">
        <v>27</v>
      </c>
      <c r="AX491" s="13" t="s">
        <v>71</v>
      </c>
      <c r="AY491" s="161" t="s">
        <v>152</v>
      </c>
    </row>
    <row r="492" spans="1:65" s="13" customFormat="1">
      <c r="B492" s="159"/>
      <c r="D492" s="160" t="s">
        <v>160</v>
      </c>
      <c r="E492" s="161" t="s">
        <v>1</v>
      </c>
      <c r="F492" s="162" t="s">
        <v>912</v>
      </c>
      <c r="H492" s="163">
        <v>4.05</v>
      </c>
      <c r="L492" s="159"/>
      <c r="M492" s="164"/>
      <c r="N492" s="165"/>
      <c r="O492" s="165"/>
      <c r="P492" s="165"/>
      <c r="Q492" s="165"/>
      <c r="R492" s="165"/>
      <c r="S492" s="165"/>
      <c r="T492" s="166"/>
      <c r="AT492" s="161" t="s">
        <v>160</v>
      </c>
      <c r="AU492" s="161" t="s">
        <v>80</v>
      </c>
      <c r="AV492" s="13" t="s">
        <v>80</v>
      </c>
      <c r="AW492" s="13" t="s">
        <v>27</v>
      </c>
      <c r="AX492" s="13" t="s">
        <v>71</v>
      </c>
      <c r="AY492" s="161" t="s">
        <v>152</v>
      </c>
    </row>
    <row r="493" spans="1:65" s="14" customFormat="1">
      <c r="B493" s="167"/>
      <c r="D493" s="160" t="s">
        <v>160</v>
      </c>
      <c r="E493" s="168" t="s">
        <v>1</v>
      </c>
      <c r="F493" s="169" t="s">
        <v>162</v>
      </c>
      <c r="H493" s="170">
        <v>57.45</v>
      </c>
      <c r="L493" s="167"/>
      <c r="M493" s="171"/>
      <c r="N493" s="172"/>
      <c r="O493" s="172"/>
      <c r="P493" s="172"/>
      <c r="Q493" s="172"/>
      <c r="R493" s="172"/>
      <c r="S493" s="172"/>
      <c r="T493" s="173"/>
      <c r="AT493" s="168" t="s">
        <v>160</v>
      </c>
      <c r="AU493" s="168" t="s">
        <v>80</v>
      </c>
      <c r="AV493" s="14" t="s">
        <v>158</v>
      </c>
      <c r="AW493" s="14" t="s">
        <v>27</v>
      </c>
      <c r="AX493" s="14" t="s">
        <v>78</v>
      </c>
      <c r="AY493" s="168" t="s">
        <v>152</v>
      </c>
    </row>
    <row r="494" spans="1:65" s="2" customFormat="1" ht="21.75" customHeight="1">
      <c r="A494" s="30"/>
      <c r="B494" s="146"/>
      <c r="C494" s="147" t="s">
        <v>913</v>
      </c>
      <c r="D494" s="147" t="s">
        <v>154</v>
      </c>
      <c r="E494" s="148" t="s">
        <v>914</v>
      </c>
      <c r="F494" s="149" t="s">
        <v>915</v>
      </c>
      <c r="G494" s="150" t="s">
        <v>157</v>
      </c>
      <c r="H494" s="151">
        <v>437.64600000000002</v>
      </c>
      <c r="I494" s="152">
        <v>155.84</v>
      </c>
      <c r="J494" s="152">
        <f>ROUND(I494*H494,2)</f>
        <v>68202.75</v>
      </c>
      <c r="K494" s="149" t="s">
        <v>173</v>
      </c>
      <c r="L494" s="31"/>
      <c r="M494" s="153" t="s">
        <v>1</v>
      </c>
      <c r="N494" s="154" t="s">
        <v>36</v>
      </c>
      <c r="O494" s="155">
        <v>0.47</v>
      </c>
      <c r="P494" s="155">
        <f>O494*H494</f>
        <v>205.69361999999998</v>
      </c>
      <c r="Q494" s="155">
        <v>1.8380000000000001E-2</v>
      </c>
      <c r="R494" s="155">
        <f>Q494*H494</f>
        <v>8.0439334799999997</v>
      </c>
      <c r="S494" s="155">
        <v>0</v>
      </c>
      <c r="T494" s="156">
        <f>S494*H494</f>
        <v>0</v>
      </c>
      <c r="U494" s="30"/>
      <c r="V494" s="30"/>
      <c r="W494" s="30"/>
      <c r="X494" s="30"/>
      <c r="Y494" s="30"/>
      <c r="Z494" s="30"/>
      <c r="AA494" s="30"/>
      <c r="AB494" s="30"/>
      <c r="AC494" s="30"/>
      <c r="AD494" s="30"/>
      <c r="AE494" s="30"/>
      <c r="AR494" s="157" t="s">
        <v>158</v>
      </c>
      <c r="AT494" s="157" t="s">
        <v>154</v>
      </c>
      <c r="AU494" s="157" t="s">
        <v>80</v>
      </c>
      <c r="AY494" s="18" t="s">
        <v>152</v>
      </c>
      <c r="BE494" s="158">
        <f>IF(N494="základní",J494,0)</f>
        <v>68202.75</v>
      </c>
      <c r="BF494" s="158">
        <f>IF(N494="snížená",J494,0)</f>
        <v>0</v>
      </c>
      <c r="BG494" s="158">
        <f>IF(N494="zákl. přenesená",J494,0)</f>
        <v>0</v>
      </c>
      <c r="BH494" s="158">
        <f>IF(N494="sníž. přenesená",J494,0)</f>
        <v>0</v>
      </c>
      <c r="BI494" s="158">
        <f>IF(N494="nulová",J494,0)</f>
        <v>0</v>
      </c>
      <c r="BJ494" s="18" t="s">
        <v>78</v>
      </c>
      <c r="BK494" s="158">
        <f>ROUND(I494*H494,2)</f>
        <v>68202.75</v>
      </c>
      <c r="BL494" s="18" t="s">
        <v>158</v>
      </c>
      <c r="BM494" s="157" t="s">
        <v>916</v>
      </c>
    </row>
    <row r="495" spans="1:65" s="15" customFormat="1">
      <c r="B495" s="174"/>
      <c r="D495" s="160" t="s">
        <v>160</v>
      </c>
      <c r="E495" s="175" t="s">
        <v>1</v>
      </c>
      <c r="F495" s="176" t="s">
        <v>740</v>
      </c>
      <c r="H495" s="175" t="s">
        <v>1</v>
      </c>
      <c r="L495" s="174"/>
      <c r="M495" s="177"/>
      <c r="N495" s="178"/>
      <c r="O495" s="178"/>
      <c r="P495" s="178"/>
      <c r="Q495" s="178"/>
      <c r="R495" s="178"/>
      <c r="S495" s="178"/>
      <c r="T495" s="179"/>
      <c r="AT495" s="175" t="s">
        <v>160</v>
      </c>
      <c r="AU495" s="175" t="s">
        <v>80</v>
      </c>
      <c r="AV495" s="15" t="s">
        <v>78</v>
      </c>
      <c r="AW495" s="15" t="s">
        <v>27</v>
      </c>
      <c r="AX495" s="15" t="s">
        <v>71</v>
      </c>
      <c r="AY495" s="175" t="s">
        <v>152</v>
      </c>
    </row>
    <row r="496" spans="1:65" s="13" customFormat="1">
      <c r="B496" s="159"/>
      <c r="D496" s="160" t="s">
        <v>160</v>
      </c>
      <c r="E496" s="161" t="s">
        <v>1</v>
      </c>
      <c r="F496" s="162" t="s">
        <v>870</v>
      </c>
      <c r="H496" s="163">
        <v>104.246</v>
      </c>
      <c r="L496" s="159"/>
      <c r="M496" s="164"/>
      <c r="N496" s="165"/>
      <c r="O496" s="165"/>
      <c r="P496" s="165"/>
      <c r="Q496" s="165"/>
      <c r="R496" s="165"/>
      <c r="S496" s="165"/>
      <c r="T496" s="166"/>
      <c r="AT496" s="161" t="s">
        <v>160</v>
      </c>
      <c r="AU496" s="161" t="s">
        <v>80</v>
      </c>
      <c r="AV496" s="13" t="s">
        <v>80</v>
      </c>
      <c r="AW496" s="13" t="s">
        <v>27</v>
      </c>
      <c r="AX496" s="13" t="s">
        <v>71</v>
      </c>
      <c r="AY496" s="161" t="s">
        <v>152</v>
      </c>
    </row>
    <row r="497" spans="2:51" s="13" customFormat="1">
      <c r="B497" s="159"/>
      <c r="D497" s="160" t="s">
        <v>160</v>
      </c>
      <c r="E497" s="161" t="s">
        <v>1</v>
      </c>
      <c r="F497" s="162" t="s">
        <v>335</v>
      </c>
      <c r="H497" s="163">
        <v>-1.8</v>
      </c>
      <c r="L497" s="159"/>
      <c r="M497" s="164"/>
      <c r="N497" s="165"/>
      <c r="O497" s="165"/>
      <c r="P497" s="165"/>
      <c r="Q497" s="165"/>
      <c r="R497" s="165"/>
      <c r="S497" s="165"/>
      <c r="T497" s="166"/>
      <c r="AT497" s="161" t="s">
        <v>160</v>
      </c>
      <c r="AU497" s="161" t="s">
        <v>80</v>
      </c>
      <c r="AV497" s="13" t="s">
        <v>80</v>
      </c>
      <c r="AW497" s="13" t="s">
        <v>27</v>
      </c>
      <c r="AX497" s="13" t="s">
        <v>71</v>
      </c>
      <c r="AY497" s="161" t="s">
        <v>152</v>
      </c>
    </row>
    <row r="498" spans="2:51" s="13" customFormat="1">
      <c r="B498" s="159"/>
      <c r="D498" s="160" t="s">
        <v>160</v>
      </c>
      <c r="E498" s="161" t="s">
        <v>1</v>
      </c>
      <c r="F498" s="162" t="s">
        <v>756</v>
      </c>
      <c r="H498" s="163">
        <v>-1.6</v>
      </c>
      <c r="L498" s="159"/>
      <c r="M498" s="164"/>
      <c r="N498" s="165"/>
      <c r="O498" s="165"/>
      <c r="P498" s="165"/>
      <c r="Q498" s="165"/>
      <c r="R498" s="165"/>
      <c r="S498" s="165"/>
      <c r="T498" s="166"/>
      <c r="AT498" s="161" t="s">
        <v>160</v>
      </c>
      <c r="AU498" s="161" t="s">
        <v>80</v>
      </c>
      <c r="AV498" s="13" t="s">
        <v>80</v>
      </c>
      <c r="AW498" s="13" t="s">
        <v>27</v>
      </c>
      <c r="AX498" s="13" t="s">
        <v>71</v>
      </c>
      <c r="AY498" s="161" t="s">
        <v>152</v>
      </c>
    </row>
    <row r="499" spans="2:51" s="13" customFormat="1">
      <c r="B499" s="159"/>
      <c r="D499" s="160" t="s">
        <v>160</v>
      </c>
      <c r="E499" s="161" t="s">
        <v>1</v>
      </c>
      <c r="F499" s="162" t="s">
        <v>871</v>
      </c>
      <c r="H499" s="163">
        <v>-0.52500000000000002</v>
      </c>
      <c r="L499" s="159"/>
      <c r="M499" s="164"/>
      <c r="N499" s="165"/>
      <c r="O499" s="165"/>
      <c r="P499" s="165"/>
      <c r="Q499" s="165"/>
      <c r="R499" s="165"/>
      <c r="S499" s="165"/>
      <c r="T499" s="166"/>
      <c r="AT499" s="161" t="s">
        <v>160</v>
      </c>
      <c r="AU499" s="161" t="s">
        <v>80</v>
      </c>
      <c r="AV499" s="13" t="s">
        <v>80</v>
      </c>
      <c r="AW499" s="13" t="s">
        <v>27</v>
      </c>
      <c r="AX499" s="13" t="s">
        <v>71</v>
      </c>
      <c r="AY499" s="161" t="s">
        <v>152</v>
      </c>
    </row>
    <row r="500" spans="2:51" s="13" customFormat="1">
      <c r="B500" s="159"/>
      <c r="D500" s="160" t="s">
        <v>160</v>
      </c>
      <c r="E500" s="161" t="s">
        <v>1</v>
      </c>
      <c r="F500" s="162" t="s">
        <v>872</v>
      </c>
      <c r="H500" s="163">
        <v>27.93</v>
      </c>
      <c r="L500" s="159"/>
      <c r="M500" s="164"/>
      <c r="N500" s="165"/>
      <c r="O500" s="165"/>
      <c r="P500" s="165"/>
      <c r="Q500" s="165"/>
      <c r="R500" s="165"/>
      <c r="S500" s="165"/>
      <c r="T500" s="166"/>
      <c r="AT500" s="161" t="s">
        <v>160</v>
      </c>
      <c r="AU500" s="161" t="s">
        <v>80</v>
      </c>
      <c r="AV500" s="13" t="s">
        <v>80</v>
      </c>
      <c r="AW500" s="13" t="s">
        <v>27</v>
      </c>
      <c r="AX500" s="13" t="s">
        <v>71</v>
      </c>
      <c r="AY500" s="161" t="s">
        <v>152</v>
      </c>
    </row>
    <row r="501" spans="2:51" s="13" customFormat="1">
      <c r="B501" s="159"/>
      <c r="D501" s="160" t="s">
        <v>160</v>
      </c>
      <c r="E501" s="161" t="s">
        <v>1</v>
      </c>
      <c r="F501" s="162" t="s">
        <v>759</v>
      </c>
      <c r="H501" s="163">
        <v>-3.2</v>
      </c>
      <c r="L501" s="159"/>
      <c r="M501" s="164"/>
      <c r="N501" s="165"/>
      <c r="O501" s="165"/>
      <c r="P501" s="165"/>
      <c r="Q501" s="165"/>
      <c r="R501" s="165"/>
      <c r="S501" s="165"/>
      <c r="T501" s="166"/>
      <c r="AT501" s="161" t="s">
        <v>160</v>
      </c>
      <c r="AU501" s="161" t="s">
        <v>80</v>
      </c>
      <c r="AV501" s="13" t="s">
        <v>80</v>
      </c>
      <c r="AW501" s="13" t="s">
        <v>27</v>
      </c>
      <c r="AX501" s="13" t="s">
        <v>71</v>
      </c>
      <c r="AY501" s="161" t="s">
        <v>152</v>
      </c>
    </row>
    <row r="502" spans="2:51" s="13" customFormat="1">
      <c r="B502" s="159"/>
      <c r="D502" s="160" t="s">
        <v>160</v>
      </c>
      <c r="E502" s="161" t="s">
        <v>1</v>
      </c>
      <c r="F502" s="162" t="s">
        <v>752</v>
      </c>
      <c r="H502" s="163">
        <v>13.97</v>
      </c>
      <c r="L502" s="159"/>
      <c r="M502" s="164"/>
      <c r="N502" s="165"/>
      <c r="O502" s="165"/>
      <c r="P502" s="165"/>
      <c r="Q502" s="165"/>
      <c r="R502" s="165"/>
      <c r="S502" s="165"/>
      <c r="T502" s="166"/>
      <c r="AT502" s="161" t="s">
        <v>160</v>
      </c>
      <c r="AU502" s="161" t="s">
        <v>80</v>
      </c>
      <c r="AV502" s="13" t="s">
        <v>80</v>
      </c>
      <c r="AW502" s="13" t="s">
        <v>27</v>
      </c>
      <c r="AX502" s="13" t="s">
        <v>71</v>
      </c>
      <c r="AY502" s="161" t="s">
        <v>152</v>
      </c>
    </row>
    <row r="503" spans="2:51" s="16" customFormat="1">
      <c r="B503" s="186"/>
      <c r="D503" s="160" t="s">
        <v>160</v>
      </c>
      <c r="E503" s="187" t="s">
        <v>1</v>
      </c>
      <c r="F503" s="188" t="s">
        <v>691</v>
      </c>
      <c r="H503" s="189">
        <v>139.02100000000002</v>
      </c>
      <c r="L503" s="186"/>
      <c r="M503" s="190"/>
      <c r="N503" s="191"/>
      <c r="O503" s="191"/>
      <c r="P503" s="191"/>
      <c r="Q503" s="191"/>
      <c r="R503" s="191"/>
      <c r="S503" s="191"/>
      <c r="T503" s="192"/>
      <c r="AT503" s="187" t="s">
        <v>160</v>
      </c>
      <c r="AU503" s="187" t="s">
        <v>80</v>
      </c>
      <c r="AV503" s="16" t="s">
        <v>170</v>
      </c>
      <c r="AW503" s="16" t="s">
        <v>27</v>
      </c>
      <c r="AX503" s="16" t="s">
        <v>71</v>
      </c>
      <c r="AY503" s="187" t="s">
        <v>152</v>
      </c>
    </row>
    <row r="504" spans="2:51" s="13" customFormat="1">
      <c r="B504" s="159"/>
      <c r="D504" s="160" t="s">
        <v>160</v>
      </c>
      <c r="E504" s="161" t="s">
        <v>1</v>
      </c>
      <c r="F504" s="162" t="s">
        <v>873</v>
      </c>
      <c r="H504" s="163">
        <v>103.85</v>
      </c>
      <c r="L504" s="159"/>
      <c r="M504" s="164"/>
      <c r="N504" s="165"/>
      <c r="O504" s="165"/>
      <c r="P504" s="165"/>
      <c r="Q504" s="165"/>
      <c r="R504" s="165"/>
      <c r="S504" s="165"/>
      <c r="T504" s="166"/>
      <c r="AT504" s="161" t="s">
        <v>160</v>
      </c>
      <c r="AU504" s="161" t="s">
        <v>80</v>
      </c>
      <c r="AV504" s="13" t="s">
        <v>80</v>
      </c>
      <c r="AW504" s="13" t="s">
        <v>27</v>
      </c>
      <c r="AX504" s="13" t="s">
        <v>71</v>
      </c>
      <c r="AY504" s="161" t="s">
        <v>152</v>
      </c>
    </row>
    <row r="505" spans="2:51" s="13" customFormat="1">
      <c r="B505" s="159"/>
      <c r="D505" s="160" t="s">
        <v>160</v>
      </c>
      <c r="E505" s="161" t="s">
        <v>1</v>
      </c>
      <c r="F505" s="162" t="s">
        <v>874</v>
      </c>
      <c r="H505" s="163">
        <v>-12.6</v>
      </c>
      <c r="L505" s="159"/>
      <c r="M505" s="164"/>
      <c r="N505" s="165"/>
      <c r="O505" s="165"/>
      <c r="P505" s="165"/>
      <c r="Q505" s="165"/>
      <c r="R505" s="165"/>
      <c r="S505" s="165"/>
      <c r="T505" s="166"/>
      <c r="AT505" s="161" t="s">
        <v>160</v>
      </c>
      <c r="AU505" s="161" t="s">
        <v>80</v>
      </c>
      <c r="AV505" s="13" t="s">
        <v>80</v>
      </c>
      <c r="AW505" s="13" t="s">
        <v>27</v>
      </c>
      <c r="AX505" s="13" t="s">
        <v>71</v>
      </c>
      <c r="AY505" s="161" t="s">
        <v>152</v>
      </c>
    </row>
    <row r="506" spans="2:51" s="13" customFormat="1">
      <c r="B506" s="159"/>
      <c r="D506" s="160" t="s">
        <v>160</v>
      </c>
      <c r="E506" s="161" t="s">
        <v>1</v>
      </c>
      <c r="F506" s="162" t="s">
        <v>756</v>
      </c>
      <c r="H506" s="163">
        <v>-1.6</v>
      </c>
      <c r="L506" s="159"/>
      <c r="M506" s="164"/>
      <c r="N506" s="165"/>
      <c r="O506" s="165"/>
      <c r="P506" s="165"/>
      <c r="Q506" s="165"/>
      <c r="R506" s="165"/>
      <c r="S506" s="165"/>
      <c r="T506" s="166"/>
      <c r="AT506" s="161" t="s">
        <v>160</v>
      </c>
      <c r="AU506" s="161" t="s">
        <v>80</v>
      </c>
      <c r="AV506" s="13" t="s">
        <v>80</v>
      </c>
      <c r="AW506" s="13" t="s">
        <v>27</v>
      </c>
      <c r="AX506" s="13" t="s">
        <v>71</v>
      </c>
      <c r="AY506" s="161" t="s">
        <v>152</v>
      </c>
    </row>
    <row r="507" spans="2:51" s="13" customFormat="1">
      <c r="B507" s="159"/>
      <c r="D507" s="160" t="s">
        <v>160</v>
      </c>
      <c r="E507" s="161" t="s">
        <v>1</v>
      </c>
      <c r="F507" s="162" t="s">
        <v>875</v>
      </c>
      <c r="H507" s="163">
        <v>90.953999999999994</v>
      </c>
      <c r="L507" s="159"/>
      <c r="M507" s="164"/>
      <c r="N507" s="165"/>
      <c r="O507" s="165"/>
      <c r="P507" s="165"/>
      <c r="Q507" s="165"/>
      <c r="R507" s="165"/>
      <c r="S507" s="165"/>
      <c r="T507" s="166"/>
      <c r="AT507" s="161" t="s">
        <v>160</v>
      </c>
      <c r="AU507" s="161" t="s">
        <v>80</v>
      </c>
      <c r="AV507" s="13" t="s">
        <v>80</v>
      </c>
      <c r="AW507" s="13" t="s">
        <v>27</v>
      </c>
      <c r="AX507" s="13" t="s">
        <v>71</v>
      </c>
      <c r="AY507" s="161" t="s">
        <v>152</v>
      </c>
    </row>
    <row r="508" spans="2:51" s="13" customFormat="1">
      <c r="B508" s="159"/>
      <c r="D508" s="160" t="s">
        <v>160</v>
      </c>
      <c r="E508" s="161" t="s">
        <v>1</v>
      </c>
      <c r="F508" s="162" t="s">
        <v>876</v>
      </c>
      <c r="H508" s="163">
        <v>-12.09</v>
      </c>
      <c r="L508" s="159"/>
      <c r="M508" s="164"/>
      <c r="N508" s="165"/>
      <c r="O508" s="165"/>
      <c r="P508" s="165"/>
      <c r="Q508" s="165"/>
      <c r="R508" s="165"/>
      <c r="S508" s="165"/>
      <c r="T508" s="166"/>
      <c r="AT508" s="161" t="s">
        <v>160</v>
      </c>
      <c r="AU508" s="161" t="s">
        <v>80</v>
      </c>
      <c r="AV508" s="13" t="s">
        <v>80</v>
      </c>
      <c r="AW508" s="13" t="s">
        <v>27</v>
      </c>
      <c r="AX508" s="13" t="s">
        <v>71</v>
      </c>
      <c r="AY508" s="161" t="s">
        <v>152</v>
      </c>
    </row>
    <row r="509" spans="2:51" s="13" customFormat="1">
      <c r="B509" s="159"/>
      <c r="D509" s="160" t="s">
        <v>160</v>
      </c>
      <c r="E509" s="161" t="s">
        <v>1</v>
      </c>
      <c r="F509" s="162" t="s">
        <v>877</v>
      </c>
      <c r="H509" s="163">
        <v>-7.56</v>
      </c>
      <c r="L509" s="159"/>
      <c r="M509" s="164"/>
      <c r="N509" s="165"/>
      <c r="O509" s="165"/>
      <c r="P509" s="165"/>
      <c r="Q509" s="165"/>
      <c r="R509" s="165"/>
      <c r="S509" s="165"/>
      <c r="T509" s="166"/>
      <c r="AT509" s="161" t="s">
        <v>160</v>
      </c>
      <c r="AU509" s="161" t="s">
        <v>80</v>
      </c>
      <c r="AV509" s="13" t="s">
        <v>80</v>
      </c>
      <c r="AW509" s="13" t="s">
        <v>27</v>
      </c>
      <c r="AX509" s="13" t="s">
        <v>71</v>
      </c>
      <c r="AY509" s="161" t="s">
        <v>152</v>
      </c>
    </row>
    <row r="510" spans="2:51" s="13" customFormat="1">
      <c r="B510" s="159"/>
      <c r="D510" s="160" t="s">
        <v>160</v>
      </c>
      <c r="E510" s="161" t="s">
        <v>1</v>
      </c>
      <c r="F510" s="162" t="s">
        <v>759</v>
      </c>
      <c r="H510" s="163">
        <v>-3.2</v>
      </c>
      <c r="L510" s="159"/>
      <c r="M510" s="164"/>
      <c r="N510" s="165"/>
      <c r="O510" s="165"/>
      <c r="P510" s="165"/>
      <c r="Q510" s="165"/>
      <c r="R510" s="165"/>
      <c r="S510" s="165"/>
      <c r="T510" s="166"/>
      <c r="AT510" s="161" t="s">
        <v>160</v>
      </c>
      <c r="AU510" s="161" t="s">
        <v>80</v>
      </c>
      <c r="AV510" s="13" t="s">
        <v>80</v>
      </c>
      <c r="AW510" s="13" t="s">
        <v>27</v>
      </c>
      <c r="AX510" s="13" t="s">
        <v>71</v>
      </c>
      <c r="AY510" s="161" t="s">
        <v>152</v>
      </c>
    </row>
    <row r="511" spans="2:51" s="13" customFormat="1">
      <c r="B511" s="159"/>
      <c r="D511" s="160" t="s">
        <v>160</v>
      </c>
      <c r="E511" s="161" t="s">
        <v>1</v>
      </c>
      <c r="F511" s="162" t="s">
        <v>757</v>
      </c>
      <c r="H511" s="163">
        <v>-2.8</v>
      </c>
      <c r="L511" s="159"/>
      <c r="M511" s="164"/>
      <c r="N511" s="165"/>
      <c r="O511" s="165"/>
      <c r="P511" s="165"/>
      <c r="Q511" s="165"/>
      <c r="R511" s="165"/>
      <c r="S511" s="165"/>
      <c r="T511" s="166"/>
      <c r="AT511" s="161" t="s">
        <v>160</v>
      </c>
      <c r="AU511" s="161" t="s">
        <v>80</v>
      </c>
      <c r="AV511" s="13" t="s">
        <v>80</v>
      </c>
      <c r="AW511" s="13" t="s">
        <v>27</v>
      </c>
      <c r="AX511" s="13" t="s">
        <v>71</v>
      </c>
      <c r="AY511" s="161" t="s">
        <v>152</v>
      </c>
    </row>
    <row r="512" spans="2:51" s="13" customFormat="1">
      <c r="B512" s="159"/>
      <c r="D512" s="160" t="s">
        <v>160</v>
      </c>
      <c r="E512" s="161" t="s">
        <v>1</v>
      </c>
      <c r="F512" s="162" t="s">
        <v>878</v>
      </c>
      <c r="H512" s="163">
        <v>135.28399999999999</v>
      </c>
      <c r="L512" s="159"/>
      <c r="M512" s="164"/>
      <c r="N512" s="165"/>
      <c r="O512" s="165"/>
      <c r="P512" s="165"/>
      <c r="Q512" s="165"/>
      <c r="R512" s="165"/>
      <c r="S512" s="165"/>
      <c r="T512" s="166"/>
      <c r="AT512" s="161" t="s">
        <v>160</v>
      </c>
      <c r="AU512" s="161" t="s">
        <v>80</v>
      </c>
      <c r="AV512" s="13" t="s">
        <v>80</v>
      </c>
      <c r="AW512" s="13" t="s">
        <v>27</v>
      </c>
      <c r="AX512" s="13" t="s">
        <v>71</v>
      </c>
      <c r="AY512" s="161" t="s">
        <v>152</v>
      </c>
    </row>
    <row r="513" spans="1:65" s="13" customFormat="1">
      <c r="B513" s="159"/>
      <c r="D513" s="160" t="s">
        <v>160</v>
      </c>
      <c r="E513" s="161" t="s">
        <v>1</v>
      </c>
      <c r="F513" s="162" t="s">
        <v>343</v>
      </c>
      <c r="H513" s="163">
        <v>-7</v>
      </c>
      <c r="L513" s="159"/>
      <c r="M513" s="164"/>
      <c r="N513" s="165"/>
      <c r="O513" s="165"/>
      <c r="P513" s="165"/>
      <c r="Q513" s="165"/>
      <c r="R513" s="165"/>
      <c r="S513" s="165"/>
      <c r="T513" s="166"/>
      <c r="AT513" s="161" t="s">
        <v>160</v>
      </c>
      <c r="AU513" s="161" t="s">
        <v>80</v>
      </c>
      <c r="AV513" s="13" t="s">
        <v>80</v>
      </c>
      <c r="AW513" s="13" t="s">
        <v>27</v>
      </c>
      <c r="AX513" s="13" t="s">
        <v>71</v>
      </c>
      <c r="AY513" s="161" t="s">
        <v>152</v>
      </c>
    </row>
    <row r="514" spans="1:65" s="13" customFormat="1">
      <c r="B514" s="159"/>
      <c r="D514" s="160" t="s">
        <v>160</v>
      </c>
      <c r="E514" s="161" t="s">
        <v>1</v>
      </c>
      <c r="F514" s="162" t="s">
        <v>879</v>
      </c>
      <c r="H514" s="163">
        <v>-6.4</v>
      </c>
      <c r="L514" s="159"/>
      <c r="M514" s="164"/>
      <c r="N514" s="165"/>
      <c r="O514" s="165"/>
      <c r="P514" s="165"/>
      <c r="Q514" s="165"/>
      <c r="R514" s="165"/>
      <c r="S514" s="165"/>
      <c r="T514" s="166"/>
      <c r="AT514" s="161" t="s">
        <v>160</v>
      </c>
      <c r="AU514" s="161" t="s">
        <v>80</v>
      </c>
      <c r="AV514" s="13" t="s">
        <v>80</v>
      </c>
      <c r="AW514" s="13" t="s">
        <v>27</v>
      </c>
      <c r="AX514" s="13" t="s">
        <v>71</v>
      </c>
      <c r="AY514" s="161" t="s">
        <v>152</v>
      </c>
    </row>
    <row r="515" spans="1:65" s="13" customFormat="1">
      <c r="B515" s="159"/>
      <c r="D515" s="160" t="s">
        <v>160</v>
      </c>
      <c r="E515" s="161" t="s">
        <v>1</v>
      </c>
      <c r="F515" s="162" t="s">
        <v>880</v>
      </c>
      <c r="H515" s="163">
        <v>-2.625</v>
      </c>
      <c r="L515" s="159"/>
      <c r="M515" s="164"/>
      <c r="N515" s="165"/>
      <c r="O515" s="165"/>
      <c r="P515" s="165"/>
      <c r="Q515" s="165"/>
      <c r="R515" s="165"/>
      <c r="S515" s="165"/>
      <c r="T515" s="166"/>
      <c r="AT515" s="161" t="s">
        <v>160</v>
      </c>
      <c r="AU515" s="161" t="s">
        <v>80</v>
      </c>
      <c r="AV515" s="13" t="s">
        <v>80</v>
      </c>
      <c r="AW515" s="13" t="s">
        <v>27</v>
      </c>
      <c r="AX515" s="13" t="s">
        <v>71</v>
      </c>
      <c r="AY515" s="161" t="s">
        <v>152</v>
      </c>
    </row>
    <row r="516" spans="1:65" s="13" customFormat="1">
      <c r="B516" s="159"/>
      <c r="D516" s="160" t="s">
        <v>160</v>
      </c>
      <c r="E516" s="161" t="s">
        <v>1</v>
      </c>
      <c r="F516" s="162" t="s">
        <v>881</v>
      </c>
      <c r="H516" s="163">
        <v>-1.75</v>
      </c>
      <c r="L516" s="159"/>
      <c r="M516" s="164"/>
      <c r="N516" s="165"/>
      <c r="O516" s="165"/>
      <c r="P516" s="165"/>
      <c r="Q516" s="165"/>
      <c r="R516" s="165"/>
      <c r="S516" s="165"/>
      <c r="T516" s="166"/>
      <c r="AT516" s="161" t="s">
        <v>160</v>
      </c>
      <c r="AU516" s="161" t="s">
        <v>80</v>
      </c>
      <c r="AV516" s="13" t="s">
        <v>80</v>
      </c>
      <c r="AW516" s="13" t="s">
        <v>27</v>
      </c>
      <c r="AX516" s="13" t="s">
        <v>71</v>
      </c>
      <c r="AY516" s="161" t="s">
        <v>152</v>
      </c>
    </row>
    <row r="517" spans="1:65" s="13" customFormat="1">
      <c r="B517" s="159"/>
      <c r="D517" s="160" t="s">
        <v>160</v>
      </c>
      <c r="E517" s="161" t="s">
        <v>1</v>
      </c>
      <c r="F517" s="162" t="s">
        <v>882</v>
      </c>
      <c r="H517" s="163">
        <v>102.176</v>
      </c>
      <c r="L517" s="159"/>
      <c r="M517" s="164"/>
      <c r="N517" s="165"/>
      <c r="O517" s="165"/>
      <c r="P517" s="165"/>
      <c r="Q517" s="165"/>
      <c r="R517" s="165"/>
      <c r="S517" s="165"/>
      <c r="T517" s="166"/>
      <c r="AT517" s="161" t="s">
        <v>160</v>
      </c>
      <c r="AU517" s="161" t="s">
        <v>80</v>
      </c>
      <c r="AV517" s="13" t="s">
        <v>80</v>
      </c>
      <c r="AW517" s="13" t="s">
        <v>27</v>
      </c>
      <c r="AX517" s="13" t="s">
        <v>71</v>
      </c>
      <c r="AY517" s="161" t="s">
        <v>152</v>
      </c>
    </row>
    <row r="518" spans="1:65" s="13" customFormat="1">
      <c r="B518" s="159"/>
      <c r="D518" s="160" t="s">
        <v>160</v>
      </c>
      <c r="E518" s="161" t="s">
        <v>1</v>
      </c>
      <c r="F518" s="162" t="s">
        <v>347</v>
      </c>
      <c r="H518" s="163">
        <v>-3.78</v>
      </c>
      <c r="L518" s="159"/>
      <c r="M518" s="164"/>
      <c r="N518" s="165"/>
      <c r="O518" s="165"/>
      <c r="P518" s="165"/>
      <c r="Q518" s="165"/>
      <c r="R518" s="165"/>
      <c r="S518" s="165"/>
      <c r="T518" s="166"/>
      <c r="AT518" s="161" t="s">
        <v>160</v>
      </c>
      <c r="AU518" s="161" t="s">
        <v>80</v>
      </c>
      <c r="AV518" s="13" t="s">
        <v>80</v>
      </c>
      <c r="AW518" s="13" t="s">
        <v>27</v>
      </c>
      <c r="AX518" s="13" t="s">
        <v>71</v>
      </c>
      <c r="AY518" s="161" t="s">
        <v>152</v>
      </c>
    </row>
    <row r="519" spans="1:65" s="13" customFormat="1">
      <c r="B519" s="159"/>
      <c r="D519" s="160" t="s">
        <v>160</v>
      </c>
      <c r="E519" s="161" t="s">
        <v>1</v>
      </c>
      <c r="F519" s="162" t="s">
        <v>756</v>
      </c>
      <c r="H519" s="163">
        <v>-1.6</v>
      </c>
      <c r="L519" s="159"/>
      <c r="M519" s="164"/>
      <c r="N519" s="165"/>
      <c r="O519" s="165"/>
      <c r="P519" s="165"/>
      <c r="Q519" s="165"/>
      <c r="R519" s="165"/>
      <c r="S519" s="165"/>
      <c r="T519" s="166"/>
      <c r="AT519" s="161" t="s">
        <v>160</v>
      </c>
      <c r="AU519" s="161" t="s">
        <v>80</v>
      </c>
      <c r="AV519" s="13" t="s">
        <v>80</v>
      </c>
      <c r="AW519" s="13" t="s">
        <v>27</v>
      </c>
      <c r="AX519" s="13" t="s">
        <v>71</v>
      </c>
      <c r="AY519" s="161" t="s">
        <v>152</v>
      </c>
    </row>
    <row r="520" spans="1:65" s="13" customFormat="1">
      <c r="B520" s="159"/>
      <c r="D520" s="160" t="s">
        <v>160</v>
      </c>
      <c r="E520" s="161" t="s">
        <v>1</v>
      </c>
      <c r="F520" s="162" t="s">
        <v>341</v>
      </c>
      <c r="H520" s="163">
        <v>-1.61</v>
      </c>
      <c r="L520" s="159"/>
      <c r="M520" s="164"/>
      <c r="N520" s="165"/>
      <c r="O520" s="165"/>
      <c r="P520" s="165"/>
      <c r="Q520" s="165"/>
      <c r="R520" s="165"/>
      <c r="S520" s="165"/>
      <c r="T520" s="166"/>
      <c r="AT520" s="161" t="s">
        <v>160</v>
      </c>
      <c r="AU520" s="161" t="s">
        <v>80</v>
      </c>
      <c r="AV520" s="13" t="s">
        <v>80</v>
      </c>
      <c r="AW520" s="13" t="s">
        <v>27</v>
      </c>
      <c r="AX520" s="13" t="s">
        <v>71</v>
      </c>
      <c r="AY520" s="161" t="s">
        <v>152</v>
      </c>
    </row>
    <row r="521" spans="1:65" s="13" customFormat="1">
      <c r="B521" s="159"/>
      <c r="D521" s="160" t="s">
        <v>160</v>
      </c>
      <c r="E521" s="161" t="s">
        <v>1</v>
      </c>
      <c r="F521" s="162" t="s">
        <v>342</v>
      </c>
      <c r="H521" s="163">
        <v>-2.754</v>
      </c>
      <c r="L521" s="159"/>
      <c r="M521" s="164"/>
      <c r="N521" s="165"/>
      <c r="O521" s="165"/>
      <c r="P521" s="165"/>
      <c r="Q521" s="165"/>
      <c r="R521" s="165"/>
      <c r="S521" s="165"/>
      <c r="T521" s="166"/>
      <c r="AT521" s="161" t="s">
        <v>160</v>
      </c>
      <c r="AU521" s="161" t="s">
        <v>80</v>
      </c>
      <c r="AV521" s="13" t="s">
        <v>80</v>
      </c>
      <c r="AW521" s="13" t="s">
        <v>27</v>
      </c>
      <c r="AX521" s="13" t="s">
        <v>71</v>
      </c>
      <c r="AY521" s="161" t="s">
        <v>152</v>
      </c>
    </row>
    <row r="522" spans="1:65" s="13" customFormat="1">
      <c r="B522" s="159"/>
      <c r="D522" s="160" t="s">
        <v>160</v>
      </c>
      <c r="E522" s="161" t="s">
        <v>1</v>
      </c>
      <c r="F522" s="162" t="s">
        <v>343</v>
      </c>
      <c r="H522" s="163">
        <v>-7</v>
      </c>
      <c r="L522" s="159"/>
      <c r="M522" s="164"/>
      <c r="N522" s="165"/>
      <c r="O522" s="165"/>
      <c r="P522" s="165"/>
      <c r="Q522" s="165"/>
      <c r="R522" s="165"/>
      <c r="S522" s="165"/>
      <c r="T522" s="166"/>
      <c r="AT522" s="161" t="s">
        <v>160</v>
      </c>
      <c r="AU522" s="161" t="s">
        <v>80</v>
      </c>
      <c r="AV522" s="13" t="s">
        <v>80</v>
      </c>
      <c r="AW522" s="13" t="s">
        <v>27</v>
      </c>
      <c r="AX522" s="13" t="s">
        <v>71</v>
      </c>
      <c r="AY522" s="161" t="s">
        <v>152</v>
      </c>
    </row>
    <row r="523" spans="1:65" s="13" customFormat="1">
      <c r="B523" s="159"/>
      <c r="D523" s="160" t="s">
        <v>160</v>
      </c>
      <c r="E523" s="161" t="s">
        <v>1</v>
      </c>
      <c r="F523" s="162" t="s">
        <v>345</v>
      </c>
      <c r="H523" s="163">
        <v>-1.82</v>
      </c>
      <c r="L523" s="159"/>
      <c r="M523" s="164"/>
      <c r="N523" s="165"/>
      <c r="O523" s="165"/>
      <c r="P523" s="165"/>
      <c r="Q523" s="165"/>
      <c r="R523" s="165"/>
      <c r="S523" s="165"/>
      <c r="T523" s="166"/>
      <c r="AT523" s="161" t="s">
        <v>160</v>
      </c>
      <c r="AU523" s="161" t="s">
        <v>80</v>
      </c>
      <c r="AV523" s="13" t="s">
        <v>80</v>
      </c>
      <c r="AW523" s="13" t="s">
        <v>27</v>
      </c>
      <c r="AX523" s="13" t="s">
        <v>71</v>
      </c>
      <c r="AY523" s="161" t="s">
        <v>152</v>
      </c>
    </row>
    <row r="524" spans="1:65" s="16" customFormat="1">
      <c r="B524" s="186"/>
      <c r="D524" s="160" t="s">
        <v>160</v>
      </c>
      <c r="E524" s="187" t="s">
        <v>1</v>
      </c>
      <c r="F524" s="188" t="s">
        <v>743</v>
      </c>
      <c r="H524" s="189">
        <v>356.07499999999993</v>
      </c>
      <c r="L524" s="186"/>
      <c r="M524" s="190"/>
      <c r="N524" s="191"/>
      <c r="O524" s="191"/>
      <c r="P524" s="191"/>
      <c r="Q524" s="191"/>
      <c r="R524" s="191"/>
      <c r="S524" s="191"/>
      <c r="T524" s="192"/>
      <c r="AT524" s="187" t="s">
        <v>160</v>
      </c>
      <c r="AU524" s="187" t="s">
        <v>80</v>
      </c>
      <c r="AV524" s="16" t="s">
        <v>170</v>
      </c>
      <c r="AW524" s="16" t="s">
        <v>27</v>
      </c>
      <c r="AX524" s="16" t="s">
        <v>71</v>
      </c>
      <c r="AY524" s="187" t="s">
        <v>152</v>
      </c>
    </row>
    <row r="525" spans="1:65" s="13" customFormat="1">
      <c r="B525" s="159"/>
      <c r="D525" s="160" t="s">
        <v>160</v>
      </c>
      <c r="E525" s="161" t="s">
        <v>1</v>
      </c>
      <c r="F525" s="162" t="s">
        <v>917</v>
      </c>
      <c r="H525" s="163">
        <v>-57.45</v>
      </c>
      <c r="L525" s="159"/>
      <c r="M525" s="164"/>
      <c r="N525" s="165"/>
      <c r="O525" s="165"/>
      <c r="P525" s="165"/>
      <c r="Q525" s="165"/>
      <c r="R525" s="165"/>
      <c r="S525" s="165"/>
      <c r="T525" s="166"/>
      <c r="AT525" s="161" t="s">
        <v>160</v>
      </c>
      <c r="AU525" s="161" t="s">
        <v>80</v>
      </c>
      <c r="AV525" s="13" t="s">
        <v>80</v>
      </c>
      <c r="AW525" s="13" t="s">
        <v>27</v>
      </c>
      <c r="AX525" s="13" t="s">
        <v>71</v>
      </c>
      <c r="AY525" s="161" t="s">
        <v>152</v>
      </c>
    </row>
    <row r="526" spans="1:65" s="14" customFormat="1">
      <c r="B526" s="167"/>
      <c r="D526" s="160" t="s">
        <v>160</v>
      </c>
      <c r="E526" s="168" t="s">
        <v>1</v>
      </c>
      <c r="F526" s="169" t="s">
        <v>162</v>
      </c>
      <c r="H526" s="170">
        <v>437.64600000000007</v>
      </c>
      <c r="L526" s="167"/>
      <c r="M526" s="171"/>
      <c r="N526" s="172"/>
      <c r="O526" s="172"/>
      <c r="P526" s="172"/>
      <c r="Q526" s="172"/>
      <c r="R526" s="172"/>
      <c r="S526" s="172"/>
      <c r="T526" s="173"/>
      <c r="AT526" s="168" t="s">
        <v>160</v>
      </c>
      <c r="AU526" s="168" t="s">
        <v>80</v>
      </c>
      <c r="AV526" s="14" t="s">
        <v>158</v>
      </c>
      <c r="AW526" s="14" t="s">
        <v>27</v>
      </c>
      <c r="AX526" s="14" t="s">
        <v>78</v>
      </c>
      <c r="AY526" s="168" t="s">
        <v>152</v>
      </c>
    </row>
    <row r="527" spans="1:65" s="2" customFormat="1" ht="21.75" customHeight="1">
      <c r="A527" s="30"/>
      <c r="B527" s="146"/>
      <c r="C527" s="147" t="s">
        <v>918</v>
      </c>
      <c r="D527" s="147" t="s">
        <v>154</v>
      </c>
      <c r="E527" s="148" t="s">
        <v>919</v>
      </c>
      <c r="F527" s="149" t="s">
        <v>920</v>
      </c>
      <c r="G527" s="150" t="s">
        <v>157</v>
      </c>
      <c r="H527" s="151">
        <v>437.64600000000002</v>
      </c>
      <c r="I527" s="152">
        <v>36.28</v>
      </c>
      <c r="J527" s="152">
        <f>ROUND(I527*H527,2)</f>
        <v>15877.8</v>
      </c>
      <c r="K527" s="149" t="s">
        <v>173</v>
      </c>
      <c r="L527" s="31"/>
      <c r="M527" s="153" t="s">
        <v>1</v>
      </c>
      <c r="N527" s="154" t="s">
        <v>36</v>
      </c>
      <c r="O527" s="155">
        <v>0.09</v>
      </c>
      <c r="P527" s="155">
        <f>O527*H527</f>
        <v>39.38814</v>
      </c>
      <c r="Q527" s="155">
        <v>7.9000000000000008E-3</v>
      </c>
      <c r="R527" s="155">
        <f>Q527*H527</f>
        <v>3.4574034000000005</v>
      </c>
      <c r="S527" s="155">
        <v>0</v>
      </c>
      <c r="T527" s="156">
        <f>S527*H527</f>
        <v>0</v>
      </c>
      <c r="U527" s="30"/>
      <c r="V527" s="30"/>
      <c r="W527" s="30"/>
      <c r="X527" s="30"/>
      <c r="Y527" s="30"/>
      <c r="Z527" s="30"/>
      <c r="AA527" s="30"/>
      <c r="AB527" s="30"/>
      <c r="AC527" s="30"/>
      <c r="AD527" s="30"/>
      <c r="AE527" s="30"/>
      <c r="AR527" s="157" t="s">
        <v>158</v>
      </c>
      <c r="AT527" s="157" t="s">
        <v>154</v>
      </c>
      <c r="AU527" s="157" t="s">
        <v>80</v>
      </c>
      <c r="AY527" s="18" t="s">
        <v>152</v>
      </c>
      <c r="BE527" s="158">
        <f>IF(N527="základní",J527,0)</f>
        <v>15877.8</v>
      </c>
      <c r="BF527" s="158">
        <f>IF(N527="snížená",J527,0)</f>
        <v>0</v>
      </c>
      <c r="BG527" s="158">
        <f>IF(N527="zákl. přenesená",J527,0)</f>
        <v>0</v>
      </c>
      <c r="BH527" s="158">
        <f>IF(N527="sníž. přenesená",J527,0)</f>
        <v>0</v>
      </c>
      <c r="BI527" s="158">
        <f>IF(N527="nulová",J527,0)</f>
        <v>0</v>
      </c>
      <c r="BJ527" s="18" t="s">
        <v>78</v>
      </c>
      <c r="BK527" s="158">
        <f>ROUND(I527*H527,2)</f>
        <v>15877.8</v>
      </c>
      <c r="BL527" s="18" t="s">
        <v>158</v>
      </c>
      <c r="BM527" s="157" t="s">
        <v>921</v>
      </c>
    </row>
    <row r="528" spans="1:65" s="2" customFormat="1" ht="21.75" customHeight="1">
      <c r="A528" s="30"/>
      <c r="B528" s="146"/>
      <c r="C528" s="147" t="s">
        <v>922</v>
      </c>
      <c r="D528" s="147" t="s">
        <v>154</v>
      </c>
      <c r="E528" s="148" t="s">
        <v>923</v>
      </c>
      <c r="F528" s="149" t="s">
        <v>924</v>
      </c>
      <c r="G528" s="150" t="s">
        <v>157</v>
      </c>
      <c r="H528" s="151">
        <v>16.600999999999999</v>
      </c>
      <c r="I528" s="152">
        <v>417.03</v>
      </c>
      <c r="J528" s="152">
        <f>ROUND(I528*H528,2)</f>
        <v>6923.12</v>
      </c>
      <c r="K528" s="149" t="s">
        <v>173</v>
      </c>
      <c r="L528" s="31"/>
      <c r="M528" s="153" t="s">
        <v>1</v>
      </c>
      <c r="N528" s="154" t="s">
        <v>36</v>
      </c>
      <c r="O528" s="155">
        <v>1.355</v>
      </c>
      <c r="P528" s="155">
        <f>O528*H528</f>
        <v>22.494354999999999</v>
      </c>
      <c r="Q528" s="155">
        <v>3.3579999999999999E-2</v>
      </c>
      <c r="R528" s="155">
        <f>Q528*H528</f>
        <v>0.5574615799999999</v>
      </c>
      <c r="S528" s="155">
        <v>0</v>
      </c>
      <c r="T528" s="156">
        <f>S528*H528</f>
        <v>0</v>
      </c>
      <c r="U528" s="30"/>
      <c r="V528" s="30"/>
      <c r="W528" s="30"/>
      <c r="X528" s="30"/>
      <c r="Y528" s="30"/>
      <c r="Z528" s="30"/>
      <c r="AA528" s="30"/>
      <c r="AB528" s="30"/>
      <c r="AC528" s="30"/>
      <c r="AD528" s="30"/>
      <c r="AE528" s="30"/>
      <c r="AR528" s="157" t="s">
        <v>158</v>
      </c>
      <c r="AT528" s="157" t="s">
        <v>154</v>
      </c>
      <c r="AU528" s="157" t="s">
        <v>80</v>
      </c>
      <c r="AY528" s="18" t="s">
        <v>152</v>
      </c>
      <c r="BE528" s="158">
        <f>IF(N528="základní",J528,0)</f>
        <v>6923.12</v>
      </c>
      <c r="BF528" s="158">
        <f>IF(N528="snížená",J528,0)</f>
        <v>0</v>
      </c>
      <c r="BG528" s="158">
        <f>IF(N528="zákl. přenesená",J528,0)</f>
        <v>0</v>
      </c>
      <c r="BH528" s="158">
        <f>IF(N528="sníž. přenesená",J528,0)</f>
        <v>0</v>
      </c>
      <c r="BI528" s="158">
        <f>IF(N528="nulová",J528,0)</f>
        <v>0</v>
      </c>
      <c r="BJ528" s="18" t="s">
        <v>78</v>
      </c>
      <c r="BK528" s="158">
        <f>ROUND(I528*H528,2)</f>
        <v>6923.12</v>
      </c>
      <c r="BL528" s="18" t="s">
        <v>158</v>
      </c>
      <c r="BM528" s="157" t="s">
        <v>925</v>
      </c>
    </row>
    <row r="529" spans="1:65" s="15" customFormat="1">
      <c r="B529" s="174"/>
      <c r="D529" s="160" t="s">
        <v>160</v>
      </c>
      <c r="E529" s="175" t="s">
        <v>1</v>
      </c>
      <c r="F529" s="176" t="s">
        <v>883</v>
      </c>
      <c r="H529" s="175" t="s">
        <v>1</v>
      </c>
      <c r="L529" s="174"/>
      <c r="M529" s="177"/>
      <c r="N529" s="178"/>
      <c r="O529" s="178"/>
      <c r="P529" s="178"/>
      <c r="Q529" s="178"/>
      <c r="R529" s="178"/>
      <c r="S529" s="178"/>
      <c r="T529" s="179"/>
      <c r="AT529" s="175" t="s">
        <v>160</v>
      </c>
      <c r="AU529" s="175" t="s">
        <v>80</v>
      </c>
      <c r="AV529" s="15" t="s">
        <v>78</v>
      </c>
      <c r="AW529" s="15" t="s">
        <v>27</v>
      </c>
      <c r="AX529" s="15" t="s">
        <v>71</v>
      </c>
      <c r="AY529" s="175" t="s">
        <v>152</v>
      </c>
    </row>
    <row r="530" spans="1:65" s="13" customFormat="1">
      <c r="B530" s="159"/>
      <c r="D530" s="160" t="s">
        <v>160</v>
      </c>
      <c r="E530" s="161" t="s">
        <v>1</v>
      </c>
      <c r="F530" s="162" t="s">
        <v>884</v>
      </c>
      <c r="H530" s="163">
        <v>1.8</v>
      </c>
      <c r="L530" s="159"/>
      <c r="M530" s="164"/>
      <c r="N530" s="165"/>
      <c r="O530" s="165"/>
      <c r="P530" s="165"/>
      <c r="Q530" s="165"/>
      <c r="R530" s="165"/>
      <c r="S530" s="165"/>
      <c r="T530" s="166"/>
      <c r="AT530" s="161" t="s">
        <v>160</v>
      </c>
      <c r="AU530" s="161" t="s">
        <v>80</v>
      </c>
      <c r="AV530" s="13" t="s">
        <v>80</v>
      </c>
      <c r="AW530" s="13" t="s">
        <v>27</v>
      </c>
      <c r="AX530" s="13" t="s">
        <v>71</v>
      </c>
      <c r="AY530" s="161" t="s">
        <v>152</v>
      </c>
    </row>
    <row r="531" spans="1:65" s="13" customFormat="1">
      <c r="B531" s="159"/>
      <c r="D531" s="160" t="s">
        <v>160</v>
      </c>
      <c r="E531" s="161" t="s">
        <v>1</v>
      </c>
      <c r="F531" s="162" t="s">
        <v>885</v>
      </c>
      <c r="H531" s="163">
        <v>6.6</v>
      </c>
      <c r="L531" s="159"/>
      <c r="M531" s="164"/>
      <c r="N531" s="165"/>
      <c r="O531" s="165"/>
      <c r="P531" s="165"/>
      <c r="Q531" s="165"/>
      <c r="R531" s="165"/>
      <c r="S531" s="165"/>
      <c r="T531" s="166"/>
      <c r="AT531" s="161" t="s">
        <v>160</v>
      </c>
      <c r="AU531" s="161" t="s">
        <v>80</v>
      </c>
      <c r="AV531" s="13" t="s">
        <v>80</v>
      </c>
      <c r="AW531" s="13" t="s">
        <v>27</v>
      </c>
      <c r="AX531" s="13" t="s">
        <v>71</v>
      </c>
      <c r="AY531" s="161" t="s">
        <v>152</v>
      </c>
    </row>
    <row r="532" spans="1:65" s="13" customFormat="1">
      <c r="B532" s="159"/>
      <c r="D532" s="160" t="s">
        <v>160</v>
      </c>
      <c r="E532" s="161" t="s">
        <v>1</v>
      </c>
      <c r="F532" s="162" t="s">
        <v>886</v>
      </c>
      <c r="H532" s="163">
        <v>1.5</v>
      </c>
      <c r="L532" s="159"/>
      <c r="M532" s="164"/>
      <c r="N532" s="165"/>
      <c r="O532" s="165"/>
      <c r="P532" s="165"/>
      <c r="Q532" s="165"/>
      <c r="R532" s="165"/>
      <c r="S532" s="165"/>
      <c r="T532" s="166"/>
      <c r="AT532" s="161" t="s">
        <v>160</v>
      </c>
      <c r="AU532" s="161" t="s">
        <v>80</v>
      </c>
      <c r="AV532" s="13" t="s">
        <v>80</v>
      </c>
      <c r="AW532" s="13" t="s">
        <v>27</v>
      </c>
      <c r="AX532" s="13" t="s">
        <v>71</v>
      </c>
      <c r="AY532" s="161" t="s">
        <v>152</v>
      </c>
    </row>
    <row r="533" spans="1:65" s="13" customFormat="1">
      <c r="B533" s="159"/>
      <c r="D533" s="160" t="s">
        <v>160</v>
      </c>
      <c r="E533" s="161" t="s">
        <v>1</v>
      </c>
      <c r="F533" s="162" t="s">
        <v>887</v>
      </c>
      <c r="H533" s="163">
        <v>1.35</v>
      </c>
      <c r="L533" s="159"/>
      <c r="M533" s="164"/>
      <c r="N533" s="165"/>
      <c r="O533" s="165"/>
      <c r="P533" s="165"/>
      <c r="Q533" s="165"/>
      <c r="R533" s="165"/>
      <c r="S533" s="165"/>
      <c r="T533" s="166"/>
      <c r="AT533" s="161" t="s">
        <v>160</v>
      </c>
      <c r="AU533" s="161" t="s">
        <v>80</v>
      </c>
      <c r="AV533" s="13" t="s">
        <v>80</v>
      </c>
      <c r="AW533" s="13" t="s">
        <v>27</v>
      </c>
      <c r="AX533" s="13" t="s">
        <v>71</v>
      </c>
      <c r="AY533" s="161" t="s">
        <v>152</v>
      </c>
    </row>
    <row r="534" spans="1:65" s="13" customFormat="1">
      <c r="B534" s="159"/>
      <c r="D534" s="160" t="s">
        <v>160</v>
      </c>
      <c r="E534" s="161" t="s">
        <v>1</v>
      </c>
      <c r="F534" s="162" t="s">
        <v>888</v>
      </c>
      <c r="H534" s="163">
        <v>0.81</v>
      </c>
      <c r="L534" s="159"/>
      <c r="M534" s="164"/>
      <c r="N534" s="165"/>
      <c r="O534" s="165"/>
      <c r="P534" s="165"/>
      <c r="Q534" s="165"/>
      <c r="R534" s="165"/>
      <c r="S534" s="165"/>
      <c r="T534" s="166"/>
      <c r="AT534" s="161" t="s">
        <v>160</v>
      </c>
      <c r="AU534" s="161" t="s">
        <v>80</v>
      </c>
      <c r="AV534" s="13" t="s">
        <v>80</v>
      </c>
      <c r="AW534" s="13" t="s">
        <v>27</v>
      </c>
      <c r="AX534" s="13" t="s">
        <v>71</v>
      </c>
      <c r="AY534" s="161" t="s">
        <v>152</v>
      </c>
    </row>
    <row r="535" spans="1:65" s="13" customFormat="1">
      <c r="B535" s="159"/>
      <c r="D535" s="160" t="s">
        <v>160</v>
      </c>
      <c r="E535" s="161" t="s">
        <v>1</v>
      </c>
      <c r="F535" s="162" t="s">
        <v>889</v>
      </c>
      <c r="H535" s="163">
        <v>2.13</v>
      </c>
      <c r="L535" s="159"/>
      <c r="M535" s="164"/>
      <c r="N535" s="165"/>
      <c r="O535" s="165"/>
      <c r="P535" s="165"/>
      <c r="Q535" s="165"/>
      <c r="R535" s="165"/>
      <c r="S535" s="165"/>
      <c r="T535" s="166"/>
      <c r="AT535" s="161" t="s">
        <v>160</v>
      </c>
      <c r="AU535" s="161" t="s">
        <v>80</v>
      </c>
      <c r="AV535" s="13" t="s">
        <v>80</v>
      </c>
      <c r="AW535" s="13" t="s">
        <v>27</v>
      </c>
      <c r="AX535" s="13" t="s">
        <v>71</v>
      </c>
      <c r="AY535" s="161" t="s">
        <v>152</v>
      </c>
    </row>
    <row r="536" spans="1:65" s="13" customFormat="1">
      <c r="B536" s="159"/>
      <c r="D536" s="160" t="s">
        <v>160</v>
      </c>
      <c r="E536" s="161" t="s">
        <v>1</v>
      </c>
      <c r="F536" s="162" t="s">
        <v>890</v>
      </c>
      <c r="H536" s="163">
        <v>0.623</v>
      </c>
      <c r="L536" s="159"/>
      <c r="M536" s="164"/>
      <c r="N536" s="165"/>
      <c r="O536" s="165"/>
      <c r="P536" s="165"/>
      <c r="Q536" s="165"/>
      <c r="R536" s="165"/>
      <c r="S536" s="165"/>
      <c r="T536" s="166"/>
      <c r="AT536" s="161" t="s">
        <v>160</v>
      </c>
      <c r="AU536" s="161" t="s">
        <v>80</v>
      </c>
      <c r="AV536" s="13" t="s">
        <v>80</v>
      </c>
      <c r="AW536" s="13" t="s">
        <v>27</v>
      </c>
      <c r="AX536" s="13" t="s">
        <v>71</v>
      </c>
      <c r="AY536" s="161" t="s">
        <v>152</v>
      </c>
    </row>
    <row r="537" spans="1:65" s="13" customFormat="1">
      <c r="B537" s="159"/>
      <c r="D537" s="160" t="s">
        <v>160</v>
      </c>
      <c r="E537" s="161" t="s">
        <v>1</v>
      </c>
      <c r="F537" s="162" t="s">
        <v>891</v>
      </c>
      <c r="H537" s="163">
        <v>1.788</v>
      </c>
      <c r="L537" s="159"/>
      <c r="M537" s="164"/>
      <c r="N537" s="165"/>
      <c r="O537" s="165"/>
      <c r="P537" s="165"/>
      <c r="Q537" s="165"/>
      <c r="R537" s="165"/>
      <c r="S537" s="165"/>
      <c r="T537" s="166"/>
      <c r="AT537" s="161" t="s">
        <v>160</v>
      </c>
      <c r="AU537" s="161" t="s">
        <v>80</v>
      </c>
      <c r="AV537" s="13" t="s">
        <v>80</v>
      </c>
      <c r="AW537" s="13" t="s">
        <v>27</v>
      </c>
      <c r="AX537" s="13" t="s">
        <v>71</v>
      </c>
      <c r="AY537" s="161" t="s">
        <v>152</v>
      </c>
    </row>
    <row r="538" spans="1:65" s="14" customFormat="1">
      <c r="B538" s="167"/>
      <c r="D538" s="160" t="s">
        <v>160</v>
      </c>
      <c r="E538" s="168" t="s">
        <v>1</v>
      </c>
      <c r="F538" s="169" t="s">
        <v>162</v>
      </c>
      <c r="H538" s="170">
        <v>16.600999999999999</v>
      </c>
      <c r="L538" s="167"/>
      <c r="M538" s="171"/>
      <c r="N538" s="172"/>
      <c r="O538" s="172"/>
      <c r="P538" s="172"/>
      <c r="Q538" s="172"/>
      <c r="R538" s="172"/>
      <c r="S538" s="172"/>
      <c r="T538" s="173"/>
      <c r="AT538" s="168" t="s">
        <v>160</v>
      </c>
      <c r="AU538" s="168" t="s">
        <v>80</v>
      </c>
      <c r="AV538" s="14" t="s">
        <v>158</v>
      </c>
      <c r="AW538" s="14" t="s">
        <v>27</v>
      </c>
      <c r="AX538" s="14" t="s">
        <v>78</v>
      </c>
      <c r="AY538" s="168" t="s">
        <v>152</v>
      </c>
    </row>
    <row r="539" spans="1:65" s="2" customFormat="1" ht="16.5" customHeight="1">
      <c r="A539" s="30"/>
      <c r="B539" s="146"/>
      <c r="C539" s="147" t="s">
        <v>926</v>
      </c>
      <c r="D539" s="147" t="s">
        <v>154</v>
      </c>
      <c r="E539" s="148" t="s">
        <v>927</v>
      </c>
      <c r="F539" s="149" t="s">
        <v>928</v>
      </c>
      <c r="G539" s="150" t="s">
        <v>157</v>
      </c>
      <c r="H539" s="151">
        <v>194.5</v>
      </c>
      <c r="I539" s="152">
        <v>12.19</v>
      </c>
      <c r="J539" s="152">
        <f>ROUND(I539*H539,2)</f>
        <v>2370.96</v>
      </c>
      <c r="K539" s="149" t="s">
        <v>173</v>
      </c>
      <c r="L539" s="31"/>
      <c r="M539" s="153" t="s">
        <v>1</v>
      </c>
      <c r="N539" s="154" t="s">
        <v>36</v>
      </c>
      <c r="O539" s="155">
        <v>0.04</v>
      </c>
      <c r="P539" s="155">
        <f>O539*H539</f>
        <v>7.78</v>
      </c>
      <c r="Q539" s="155">
        <v>0</v>
      </c>
      <c r="R539" s="155">
        <f>Q539*H539</f>
        <v>0</v>
      </c>
      <c r="S539" s="155">
        <v>0</v>
      </c>
      <c r="T539" s="156">
        <f>S539*H539</f>
        <v>0</v>
      </c>
      <c r="U539" s="30"/>
      <c r="V539" s="30"/>
      <c r="W539" s="30"/>
      <c r="X539" s="30"/>
      <c r="Y539" s="30"/>
      <c r="Z539" s="30"/>
      <c r="AA539" s="30"/>
      <c r="AB539" s="30"/>
      <c r="AC539" s="30"/>
      <c r="AD539" s="30"/>
      <c r="AE539" s="30"/>
      <c r="AR539" s="157" t="s">
        <v>158</v>
      </c>
      <c r="AT539" s="157" t="s">
        <v>154</v>
      </c>
      <c r="AU539" s="157" t="s">
        <v>80</v>
      </c>
      <c r="AY539" s="18" t="s">
        <v>152</v>
      </c>
      <c r="BE539" s="158">
        <f>IF(N539="základní",J539,0)</f>
        <v>2370.96</v>
      </c>
      <c r="BF539" s="158">
        <f>IF(N539="snížená",J539,0)</f>
        <v>0</v>
      </c>
      <c r="BG539" s="158">
        <f>IF(N539="zákl. přenesená",J539,0)</f>
        <v>0</v>
      </c>
      <c r="BH539" s="158">
        <f>IF(N539="sníž. přenesená",J539,0)</f>
        <v>0</v>
      </c>
      <c r="BI539" s="158">
        <f>IF(N539="nulová",J539,0)</f>
        <v>0</v>
      </c>
      <c r="BJ539" s="18" t="s">
        <v>78</v>
      </c>
      <c r="BK539" s="158">
        <f>ROUND(I539*H539,2)</f>
        <v>2370.96</v>
      </c>
      <c r="BL539" s="18" t="s">
        <v>158</v>
      </c>
      <c r="BM539" s="157" t="s">
        <v>929</v>
      </c>
    </row>
    <row r="540" spans="1:65" s="15" customFormat="1">
      <c r="B540" s="174"/>
      <c r="D540" s="160" t="s">
        <v>160</v>
      </c>
      <c r="E540" s="175" t="s">
        <v>1</v>
      </c>
      <c r="F540" s="176" t="s">
        <v>930</v>
      </c>
      <c r="H540" s="175" t="s">
        <v>1</v>
      </c>
      <c r="L540" s="174"/>
      <c r="M540" s="177"/>
      <c r="N540" s="178"/>
      <c r="O540" s="178"/>
      <c r="P540" s="178"/>
      <c r="Q540" s="178"/>
      <c r="R540" s="178"/>
      <c r="S540" s="178"/>
      <c r="T540" s="179"/>
      <c r="AT540" s="175" t="s">
        <v>160</v>
      </c>
      <c r="AU540" s="175" t="s">
        <v>80</v>
      </c>
      <c r="AV540" s="15" t="s">
        <v>78</v>
      </c>
      <c r="AW540" s="15" t="s">
        <v>27</v>
      </c>
      <c r="AX540" s="15" t="s">
        <v>71</v>
      </c>
      <c r="AY540" s="175" t="s">
        <v>152</v>
      </c>
    </row>
    <row r="541" spans="1:65" s="13" customFormat="1" ht="22.5">
      <c r="B541" s="159"/>
      <c r="D541" s="160" t="s">
        <v>160</v>
      </c>
      <c r="E541" s="161" t="s">
        <v>1</v>
      </c>
      <c r="F541" s="162" t="s">
        <v>931</v>
      </c>
      <c r="H541" s="163">
        <v>194.5</v>
      </c>
      <c r="L541" s="159"/>
      <c r="M541" s="164"/>
      <c r="N541" s="165"/>
      <c r="O541" s="165"/>
      <c r="P541" s="165"/>
      <c r="Q541" s="165"/>
      <c r="R541" s="165"/>
      <c r="S541" s="165"/>
      <c r="T541" s="166"/>
      <c r="AT541" s="161" t="s">
        <v>160</v>
      </c>
      <c r="AU541" s="161" t="s">
        <v>80</v>
      </c>
      <c r="AV541" s="13" t="s">
        <v>80</v>
      </c>
      <c r="AW541" s="13" t="s">
        <v>27</v>
      </c>
      <c r="AX541" s="13" t="s">
        <v>71</v>
      </c>
      <c r="AY541" s="161" t="s">
        <v>152</v>
      </c>
    </row>
    <row r="542" spans="1:65" s="14" customFormat="1">
      <c r="B542" s="167"/>
      <c r="D542" s="160" t="s">
        <v>160</v>
      </c>
      <c r="E542" s="168" t="s">
        <v>1</v>
      </c>
      <c r="F542" s="169" t="s">
        <v>162</v>
      </c>
      <c r="H542" s="170">
        <v>194.5</v>
      </c>
      <c r="L542" s="167"/>
      <c r="M542" s="171"/>
      <c r="N542" s="172"/>
      <c r="O542" s="172"/>
      <c r="P542" s="172"/>
      <c r="Q542" s="172"/>
      <c r="R542" s="172"/>
      <c r="S542" s="172"/>
      <c r="T542" s="173"/>
      <c r="AT542" s="168" t="s">
        <v>160</v>
      </c>
      <c r="AU542" s="168" t="s">
        <v>80</v>
      </c>
      <c r="AV542" s="14" t="s">
        <v>158</v>
      </c>
      <c r="AW542" s="14" t="s">
        <v>27</v>
      </c>
      <c r="AX542" s="14" t="s">
        <v>78</v>
      </c>
      <c r="AY542" s="168" t="s">
        <v>152</v>
      </c>
    </row>
    <row r="543" spans="1:65" s="2" customFormat="1" ht="21.75" customHeight="1">
      <c r="A543" s="30"/>
      <c r="B543" s="146"/>
      <c r="C543" s="147" t="s">
        <v>932</v>
      </c>
      <c r="D543" s="147" t="s">
        <v>154</v>
      </c>
      <c r="E543" s="148" t="s">
        <v>933</v>
      </c>
      <c r="F543" s="149" t="s">
        <v>934</v>
      </c>
      <c r="G543" s="150" t="s">
        <v>157</v>
      </c>
      <c r="H543" s="151">
        <v>125</v>
      </c>
      <c r="I543" s="152">
        <v>24.51</v>
      </c>
      <c r="J543" s="152">
        <f>ROUND(I543*H543,2)</f>
        <v>3063.75</v>
      </c>
      <c r="K543" s="149" t="s">
        <v>173</v>
      </c>
      <c r="L543" s="31"/>
      <c r="M543" s="153" t="s">
        <v>1</v>
      </c>
      <c r="N543" s="154" t="s">
        <v>36</v>
      </c>
      <c r="O543" s="155">
        <v>0.08</v>
      </c>
      <c r="P543" s="155">
        <f>O543*H543</f>
        <v>10</v>
      </c>
      <c r="Q543" s="155">
        <v>0</v>
      </c>
      <c r="R543" s="155">
        <f>Q543*H543</f>
        <v>0</v>
      </c>
      <c r="S543" s="155">
        <v>0</v>
      </c>
      <c r="T543" s="156">
        <f>S543*H543</f>
        <v>0</v>
      </c>
      <c r="U543" s="30"/>
      <c r="V543" s="30"/>
      <c r="W543" s="30"/>
      <c r="X543" s="30"/>
      <c r="Y543" s="30"/>
      <c r="Z543" s="30"/>
      <c r="AA543" s="30"/>
      <c r="AB543" s="30"/>
      <c r="AC543" s="30"/>
      <c r="AD543" s="30"/>
      <c r="AE543" s="30"/>
      <c r="AR543" s="157" t="s">
        <v>158</v>
      </c>
      <c r="AT543" s="157" t="s">
        <v>154</v>
      </c>
      <c r="AU543" s="157" t="s">
        <v>80</v>
      </c>
      <c r="AY543" s="18" t="s">
        <v>152</v>
      </c>
      <c r="BE543" s="158">
        <f>IF(N543="základní",J543,0)</f>
        <v>3063.75</v>
      </c>
      <c r="BF543" s="158">
        <f>IF(N543="snížená",J543,0)</f>
        <v>0</v>
      </c>
      <c r="BG543" s="158">
        <f>IF(N543="zákl. přenesená",J543,0)</f>
        <v>0</v>
      </c>
      <c r="BH543" s="158">
        <f>IF(N543="sníž. přenesená",J543,0)</f>
        <v>0</v>
      </c>
      <c r="BI543" s="158">
        <f>IF(N543="nulová",J543,0)</f>
        <v>0</v>
      </c>
      <c r="BJ543" s="18" t="s">
        <v>78</v>
      </c>
      <c r="BK543" s="158">
        <f>ROUND(I543*H543,2)</f>
        <v>3063.75</v>
      </c>
      <c r="BL543" s="18" t="s">
        <v>158</v>
      </c>
      <c r="BM543" s="157" t="s">
        <v>935</v>
      </c>
    </row>
    <row r="544" spans="1:65" s="13" customFormat="1">
      <c r="B544" s="159"/>
      <c r="D544" s="160" t="s">
        <v>160</v>
      </c>
      <c r="E544" s="161" t="s">
        <v>1</v>
      </c>
      <c r="F544" s="162" t="s">
        <v>936</v>
      </c>
      <c r="H544" s="163">
        <v>125</v>
      </c>
      <c r="L544" s="159"/>
      <c r="M544" s="164"/>
      <c r="N544" s="165"/>
      <c r="O544" s="165"/>
      <c r="P544" s="165"/>
      <c r="Q544" s="165"/>
      <c r="R544" s="165"/>
      <c r="S544" s="165"/>
      <c r="T544" s="166"/>
      <c r="AT544" s="161" t="s">
        <v>160</v>
      </c>
      <c r="AU544" s="161" t="s">
        <v>80</v>
      </c>
      <c r="AV544" s="13" t="s">
        <v>80</v>
      </c>
      <c r="AW544" s="13" t="s">
        <v>27</v>
      </c>
      <c r="AX544" s="13" t="s">
        <v>71</v>
      </c>
      <c r="AY544" s="161" t="s">
        <v>152</v>
      </c>
    </row>
    <row r="545" spans="1:65" s="14" customFormat="1">
      <c r="B545" s="167"/>
      <c r="D545" s="160" t="s">
        <v>160</v>
      </c>
      <c r="E545" s="168" t="s">
        <v>1</v>
      </c>
      <c r="F545" s="169" t="s">
        <v>162</v>
      </c>
      <c r="H545" s="170">
        <v>125</v>
      </c>
      <c r="L545" s="167"/>
      <c r="M545" s="171"/>
      <c r="N545" s="172"/>
      <c r="O545" s="172"/>
      <c r="P545" s="172"/>
      <c r="Q545" s="172"/>
      <c r="R545" s="172"/>
      <c r="S545" s="172"/>
      <c r="T545" s="173"/>
      <c r="AT545" s="168" t="s">
        <v>160</v>
      </c>
      <c r="AU545" s="168" t="s">
        <v>80</v>
      </c>
      <c r="AV545" s="14" t="s">
        <v>158</v>
      </c>
      <c r="AW545" s="14" t="s">
        <v>27</v>
      </c>
      <c r="AX545" s="14" t="s">
        <v>78</v>
      </c>
      <c r="AY545" s="168" t="s">
        <v>152</v>
      </c>
    </row>
    <row r="546" spans="1:65" s="2" customFormat="1" ht="21.75" customHeight="1">
      <c r="A546" s="30"/>
      <c r="B546" s="146"/>
      <c r="C546" s="147" t="s">
        <v>937</v>
      </c>
      <c r="D546" s="147" t="s">
        <v>154</v>
      </c>
      <c r="E546" s="148" t="s">
        <v>938</v>
      </c>
      <c r="F546" s="149" t="s">
        <v>939</v>
      </c>
      <c r="G546" s="150" t="s">
        <v>157</v>
      </c>
      <c r="H546" s="151">
        <v>142.16999999999999</v>
      </c>
      <c r="I546" s="152">
        <v>98.56</v>
      </c>
      <c r="J546" s="152">
        <f>ROUND(I546*H546,2)</f>
        <v>14012.28</v>
      </c>
      <c r="K546" s="149" t="s">
        <v>173</v>
      </c>
      <c r="L546" s="31"/>
      <c r="M546" s="153" t="s">
        <v>1</v>
      </c>
      <c r="N546" s="154" t="s">
        <v>36</v>
      </c>
      <c r="O546" s="155">
        <v>0.253</v>
      </c>
      <c r="P546" s="155">
        <f>O546*H546</f>
        <v>35.969009999999997</v>
      </c>
      <c r="Q546" s="155">
        <v>1.457E-2</v>
      </c>
      <c r="R546" s="155">
        <f>Q546*H546</f>
        <v>2.0714168999999996</v>
      </c>
      <c r="S546" s="155">
        <v>0</v>
      </c>
      <c r="T546" s="156">
        <f>S546*H546</f>
        <v>0</v>
      </c>
      <c r="U546" s="30"/>
      <c r="V546" s="30"/>
      <c r="W546" s="30"/>
      <c r="X546" s="30"/>
      <c r="Y546" s="30"/>
      <c r="Z546" s="30"/>
      <c r="AA546" s="30"/>
      <c r="AB546" s="30"/>
      <c r="AC546" s="30"/>
      <c r="AD546" s="30"/>
      <c r="AE546" s="30"/>
      <c r="AR546" s="157" t="s">
        <v>158</v>
      </c>
      <c r="AT546" s="157" t="s">
        <v>154</v>
      </c>
      <c r="AU546" s="157" t="s">
        <v>80</v>
      </c>
      <c r="AY546" s="18" t="s">
        <v>152</v>
      </c>
      <c r="BE546" s="158">
        <f>IF(N546="základní",J546,0)</f>
        <v>14012.28</v>
      </c>
      <c r="BF546" s="158">
        <f>IF(N546="snížená",J546,0)</f>
        <v>0</v>
      </c>
      <c r="BG546" s="158">
        <f>IF(N546="zákl. přenesená",J546,0)</f>
        <v>0</v>
      </c>
      <c r="BH546" s="158">
        <f>IF(N546="sníž. přenesená",J546,0)</f>
        <v>0</v>
      </c>
      <c r="BI546" s="158">
        <f>IF(N546="nulová",J546,0)</f>
        <v>0</v>
      </c>
      <c r="BJ546" s="18" t="s">
        <v>78</v>
      </c>
      <c r="BK546" s="158">
        <f>ROUND(I546*H546,2)</f>
        <v>14012.28</v>
      </c>
      <c r="BL546" s="18" t="s">
        <v>158</v>
      </c>
      <c r="BM546" s="157" t="s">
        <v>940</v>
      </c>
    </row>
    <row r="547" spans="1:65" s="15" customFormat="1">
      <c r="B547" s="174"/>
      <c r="D547" s="160" t="s">
        <v>160</v>
      </c>
      <c r="E547" s="175" t="s">
        <v>1</v>
      </c>
      <c r="F547" s="176" t="s">
        <v>941</v>
      </c>
      <c r="H547" s="175" t="s">
        <v>1</v>
      </c>
      <c r="L547" s="174"/>
      <c r="M547" s="177"/>
      <c r="N547" s="178"/>
      <c r="O547" s="178"/>
      <c r="P547" s="178"/>
      <c r="Q547" s="178"/>
      <c r="R547" s="178"/>
      <c r="S547" s="178"/>
      <c r="T547" s="179"/>
      <c r="AT547" s="175" t="s">
        <v>160</v>
      </c>
      <c r="AU547" s="175" t="s">
        <v>80</v>
      </c>
      <c r="AV547" s="15" t="s">
        <v>78</v>
      </c>
      <c r="AW547" s="15" t="s">
        <v>27</v>
      </c>
      <c r="AX547" s="15" t="s">
        <v>71</v>
      </c>
      <c r="AY547" s="175" t="s">
        <v>152</v>
      </c>
    </row>
    <row r="548" spans="1:65" s="13" customFormat="1">
      <c r="B548" s="159"/>
      <c r="D548" s="160" t="s">
        <v>160</v>
      </c>
      <c r="E548" s="161" t="s">
        <v>1</v>
      </c>
      <c r="F548" s="162" t="s">
        <v>942</v>
      </c>
      <c r="H548" s="163">
        <v>179.51</v>
      </c>
      <c r="L548" s="159"/>
      <c r="M548" s="164"/>
      <c r="N548" s="165"/>
      <c r="O548" s="165"/>
      <c r="P548" s="165"/>
      <c r="Q548" s="165"/>
      <c r="R548" s="165"/>
      <c r="S548" s="165"/>
      <c r="T548" s="166"/>
      <c r="AT548" s="161" t="s">
        <v>160</v>
      </c>
      <c r="AU548" s="161" t="s">
        <v>80</v>
      </c>
      <c r="AV548" s="13" t="s">
        <v>80</v>
      </c>
      <c r="AW548" s="13" t="s">
        <v>27</v>
      </c>
      <c r="AX548" s="13" t="s">
        <v>71</v>
      </c>
      <c r="AY548" s="161" t="s">
        <v>152</v>
      </c>
    </row>
    <row r="549" spans="1:65" s="13" customFormat="1">
      <c r="B549" s="159"/>
      <c r="D549" s="160" t="s">
        <v>160</v>
      </c>
      <c r="E549" s="161" t="s">
        <v>1</v>
      </c>
      <c r="F549" s="162" t="s">
        <v>943</v>
      </c>
      <c r="H549" s="163">
        <v>-12.96</v>
      </c>
      <c r="L549" s="159"/>
      <c r="M549" s="164"/>
      <c r="N549" s="165"/>
      <c r="O549" s="165"/>
      <c r="P549" s="165"/>
      <c r="Q549" s="165"/>
      <c r="R549" s="165"/>
      <c r="S549" s="165"/>
      <c r="T549" s="166"/>
      <c r="AT549" s="161" t="s">
        <v>160</v>
      </c>
      <c r="AU549" s="161" t="s">
        <v>80</v>
      </c>
      <c r="AV549" s="13" t="s">
        <v>80</v>
      </c>
      <c r="AW549" s="13" t="s">
        <v>27</v>
      </c>
      <c r="AX549" s="13" t="s">
        <v>71</v>
      </c>
      <c r="AY549" s="161" t="s">
        <v>152</v>
      </c>
    </row>
    <row r="550" spans="1:65" s="13" customFormat="1">
      <c r="B550" s="159"/>
      <c r="D550" s="160" t="s">
        <v>160</v>
      </c>
      <c r="E550" s="161" t="s">
        <v>1</v>
      </c>
      <c r="F550" s="162" t="s">
        <v>944</v>
      </c>
      <c r="H550" s="163">
        <v>-4.5599999999999996</v>
      </c>
      <c r="L550" s="159"/>
      <c r="M550" s="164"/>
      <c r="N550" s="165"/>
      <c r="O550" s="165"/>
      <c r="P550" s="165"/>
      <c r="Q550" s="165"/>
      <c r="R550" s="165"/>
      <c r="S550" s="165"/>
      <c r="T550" s="166"/>
      <c r="AT550" s="161" t="s">
        <v>160</v>
      </c>
      <c r="AU550" s="161" t="s">
        <v>80</v>
      </c>
      <c r="AV550" s="13" t="s">
        <v>80</v>
      </c>
      <c r="AW550" s="13" t="s">
        <v>27</v>
      </c>
      <c r="AX550" s="13" t="s">
        <v>71</v>
      </c>
      <c r="AY550" s="161" t="s">
        <v>152</v>
      </c>
    </row>
    <row r="551" spans="1:65" s="13" customFormat="1">
      <c r="B551" s="159"/>
      <c r="D551" s="160" t="s">
        <v>160</v>
      </c>
      <c r="E551" s="161" t="s">
        <v>1</v>
      </c>
      <c r="F551" s="162" t="s">
        <v>881</v>
      </c>
      <c r="H551" s="163">
        <v>-1.75</v>
      </c>
      <c r="L551" s="159"/>
      <c r="M551" s="164"/>
      <c r="N551" s="165"/>
      <c r="O551" s="165"/>
      <c r="P551" s="165"/>
      <c r="Q551" s="165"/>
      <c r="R551" s="165"/>
      <c r="S551" s="165"/>
      <c r="T551" s="166"/>
      <c r="AT551" s="161" t="s">
        <v>160</v>
      </c>
      <c r="AU551" s="161" t="s">
        <v>80</v>
      </c>
      <c r="AV551" s="13" t="s">
        <v>80</v>
      </c>
      <c r="AW551" s="13" t="s">
        <v>27</v>
      </c>
      <c r="AX551" s="13" t="s">
        <v>71</v>
      </c>
      <c r="AY551" s="161" t="s">
        <v>152</v>
      </c>
    </row>
    <row r="552" spans="1:65" s="13" customFormat="1">
      <c r="B552" s="159"/>
      <c r="D552" s="160" t="s">
        <v>160</v>
      </c>
      <c r="E552" s="161" t="s">
        <v>1</v>
      </c>
      <c r="F552" s="162" t="s">
        <v>345</v>
      </c>
      <c r="H552" s="163">
        <v>-1.82</v>
      </c>
      <c r="L552" s="159"/>
      <c r="M552" s="164"/>
      <c r="N552" s="165"/>
      <c r="O552" s="165"/>
      <c r="P552" s="165"/>
      <c r="Q552" s="165"/>
      <c r="R552" s="165"/>
      <c r="S552" s="165"/>
      <c r="T552" s="166"/>
      <c r="AT552" s="161" t="s">
        <v>160</v>
      </c>
      <c r="AU552" s="161" t="s">
        <v>80</v>
      </c>
      <c r="AV552" s="13" t="s">
        <v>80</v>
      </c>
      <c r="AW552" s="13" t="s">
        <v>27</v>
      </c>
      <c r="AX552" s="13" t="s">
        <v>71</v>
      </c>
      <c r="AY552" s="161" t="s">
        <v>152</v>
      </c>
    </row>
    <row r="553" spans="1:65" s="13" customFormat="1">
      <c r="B553" s="159"/>
      <c r="D553" s="160" t="s">
        <v>160</v>
      </c>
      <c r="E553" s="161" t="s">
        <v>1</v>
      </c>
      <c r="F553" s="162" t="s">
        <v>945</v>
      </c>
      <c r="H553" s="163">
        <v>-14</v>
      </c>
      <c r="L553" s="159"/>
      <c r="M553" s="164"/>
      <c r="N553" s="165"/>
      <c r="O553" s="165"/>
      <c r="P553" s="165"/>
      <c r="Q553" s="165"/>
      <c r="R553" s="165"/>
      <c r="S553" s="165"/>
      <c r="T553" s="166"/>
      <c r="AT553" s="161" t="s">
        <v>160</v>
      </c>
      <c r="AU553" s="161" t="s">
        <v>80</v>
      </c>
      <c r="AV553" s="13" t="s">
        <v>80</v>
      </c>
      <c r="AW553" s="13" t="s">
        <v>27</v>
      </c>
      <c r="AX553" s="13" t="s">
        <v>71</v>
      </c>
      <c r="AY553" s="161" t="s">
        <v>152</v>
      </c>
    </row>
    <row r="554" spans="1:65" s="13" customFormat="1">
      <c r="B554" s="159"/>
      <c r="D554" s="160" t="s">
        <v>160</v>
      </c>
      <c r="E554" s="161" t="s">
        <v>1</v>
      </c>
      <c r="F554" s="162" t="s">
        <v>946</v>
      </c>
      <c r="H554" s="163">
        <v>-2.25</v>
      </c>
      <c r="L554" s="159"/>
      <c r="M554" s="164"/>
      <c r="N554" s="165"/>
      <c r="O554" s="165"/>
      <c r="P554" s="165"/>
      <c r="Q554" s="165"/>
      <c r="R554" s="165"/>
      <c r="S554" s="165"/>
      <c r="T554" s="166"/>
      <c r="AT554" s="161" t="s">
        <v>160</v>
      </c>
      <c r="AU554" s="161" t="s">
        <v>80</v>
      </c>
      <c r="AV554" s="13" t="s">
        <v>80</v>
      </c>
      <c r="AW554" s="13" t="s">
        <v>27</v>
      </c>
      <c r="AX554" s="13" t="s">
        <v>71</v>
      </c>
      <c r="AY554" s="161" t="s">
        <v>152</v>
      </c>
    </row>
    <row r="555" spans="1:65" s="14" customFormat="1">
      <c r="B555" s="167"/>
      <c r="D555" s="160" t="s">
        <v>160</v>
      </c>
      <c r="E555" s="168" t="s">
        <v>1</v>
      </c>
      <c r="F555" s="169" t="s">
        <v>162</v>
      </c>
      <c r="H555" s="170">
        <v>142.16999999999999</v>
      </c>
      <c r="L555" s="167"/>
      <c r="M555" s="171"/>
      <c r="N555" s="172"/>
      <c r="O555" s="172"/>
      <c r="P555" s="172"/>
      <c r="Q555" s="172"/>
      <c r="R555" s="172"/>
      <c r="S555" s="172"/>
      <c r="T555" s="173"/>
      <c r="AT555" s="168" t="s">
        <v>160</v>
      </c>
      <c r="AU555" s="168" t="s">
        <v>80</v>
      </c>
      <c r="AV555" s="14" t="s">
        <v>158</v>
      </c>
      <c r="AW555" s="14" t="s">
        <v>27</v>
      </c>
      <c r="AX555" s="14" t="s">
        <v>78</v>
      </c>
      <c r="AY555" s="168" t="s">
        <v>152</v>
      </c>
    </row>
    <row r="556" spans="1:65" s="2" customFormat="1" ht="21.75" customHeight="1">
      <c r="A556" s="30"/>
      <c r="B556" s="146"/>
      <c r="C556" s="147" t="s">
        <v>947</v>
      </c>
      <c r="D556" s="147" t="s">
        <v>154</v>
      </c>
      <c r="E556" s="148" t="s">
        <v>948</v>
      </c>
      <c r="F556" s="149" t="s">
        <v>949</v>
      </c>
      <c r="G556" s="150" t="s">
        <v>157</v>
      </c>
      <c r="H556" s="151">
        <v>171.54</v>
      </c>
      <c r="I556" s="152">
        <v>38.74</v>
      </c>
      <c r="J556" s="152">
        <f>ROUND(I556*H556,2)</f>
        <v>6645.46</v>
      </c>
      <c r="K556" s="149" t="s">
        <v>173</v>
      </c>
      <c r="L556" s="31"/>
      <c r="M556" s="153" t="s">
        <v>1</v>
      </c>
      <c r="N556" s="154" t="s">
        <v>36</v>
      </c>
      <c r="O556" s="155">
        <v>8.6999999999999994E-2</v>
      </c>
      <c r="P556" s="155">
        <f>O556*H556</f>
        <v>14.923979999999998</v>
      </c>
      <c r="Q556" s="155">
        <v>7.3499999999999998E-3</v>
      </c>
      <c r="R556" s="155">
        <f>Q556*H556</f>
        <v>1.2608189999999999</v>
      </c>
      <c r="S556" s="155">
        <v>0</v>
      </c>
      <c r="T556" s="156">
        <f>S556*H556</f>
        <v>0</v>
      </c>
      <c r="U556" s="30"/>
      <c r="V556" s="30"/>
      <c r="W556" s="30"/>
      <c r="X556" s="30"/>
      <c r="Y556" s="30"/>
      <c r="Z556" s="30"/>
      <c r="AA556" s="30"/>
      <c r="AB556" s="30"/>
      <c r="AC556" s="30"/>
      <c r="AD556" s="30"/>
      <c r="AE556" s="30"/>
      <c r="AR556" s="157" t="s">
        <v>158</v>
      </c>
      <c r="AT556" s="157" t="s">
        <v>154</v>
      </c>
      <c r="AU556" s="157" t="s">
        <v>80</v>
      </c>
      <c r="AY556" s="18" t="s">
        <v>152</v>
      </c>
      <c r="BE556" s="158">
        <f>IF(N556="základní",J556,0)</f>
        <v>6645.46</v>
      </c>
      <c r="BF556" s="158">
        <f>IF(N556="snížená",J556,0)</f>
        <v>0</v>
      </c>
      <c r="BG556" s="158">
        <f>IF(N556="zákl. přenesená",J556,0)</f>
        <v>0</v>
      </c>
      <c r="BH556" s="158">
        <f>IF(N556="sníž. přenesená",J556,0)</f>
        <v>0</v>
      </c>
      <c r="BI556" s="158">
        <f>IF(N556="nulová",J556,0)</f>
        <v>0</v>
      </c>
      <c r="BJ556" s="18" t="s">
        <v>78</v>
      </c>
      <c r="BK556" s="158">
        <f>ROUND(I556*H556,2)</f>
        <v>6645.46</v>
      </c>
      <c r="BL556" s="18" t="s">
        <v>158</v>
      </c>
      <c r="BM556" s="157" t="s">
        <v>950</v>
      </c>
    </row>
    <row r="557" spans="1:65" s="15" customFormat="1">
      <c r="B557" s="174"/>
      <c r="D557" s="160" t="s">
        <v>160</v>
      </c>
      <c r="E557" s="175" t="s">
        <v>1</v>
      </c>
      <c r="F557" s="176" t="s">
        <v>951</v>
      </c>
      <c r="H557" s="175" t="s">
        <v>1</v>
      </c>
      <c r="L557" s="174"/>
      <c r="M557" s="177"/>
      <c r="N557" s="178"/>
      <c r="O557" s="178"/>
      <c r="P557" s="178"/>
      <c r="Q557" s="178"/>
      <c r="R557" s="178"/>
      <c r="S557" s="178"/>
      <c r="T557" s="179"/>
      <c r="AT557" s="175" t="s">
        <v>160</v>
      </c>
      <c r="AU557" s="175" t="s">
        <v>80</v>
      </c>
      <c r="AV557" s="15" t="s">
        <v>78</v>
      </c>
      <c r="AW557" s="15" t="s">
        <v>27</v>
      </c>
      <c r="AX557" s="15" t="s">
        <v>71</v>
      </c>
      <c r="AY557" s="175" t="s">
        <v>152</v>
      </c>
    </row>
    <row r="558" spans="1:65" s="13" customFormat="1">
      <c r="B558" s="159"/>
      <c r="D558" s="160" t="s">
        <v>160</v>
      </c>
      <c r="E558" s="161" t="s">
        <v>1</v>
      </c>
      <c r="F558" s="162" t="s">
        <v>952</v>
      </c>
      <c r="H558" s="163">
        <v>214.21700000000001</v>
      </c>
      <c r="L558" s="159"/>
      <c r="M558" s="164"/>
      <c r="N558" s="165"/>
      <c r="O558" s="165"/>
      <c r="P558" s="165"/>
      <c r="Q558" s="165"/>
      <c r="R558" s="165"/>
      <c r="S558" s="165"/>
      <c r="T558" s="166"/>
      <c r="AT558" s="161" t="s">
        <v>160</v>
      </c>
      <c r="AU558" s="161" t="s">
        <v>80</v>
      </c>
      <c r="AV558" s="13" t="s">
        <v>80</v>
      </c>
      <c r="AW558" s="13" t="s">
        <v>27</v>
      </c>
      <c r="AX558" s="13" t="s">
        <v>71</v>
      </c>
      <c r="AY558" s="161" t="s">
        <v>152</v>
      </c>
    </row>
    <row r="559" spans="1:65" s="13" customFormat="1">
      <c r="B559" s="159"/>
      <c r="D559" s="160" t="s">
        <v>160</v>
      </c>
      <c r="E559" s="161" t="s">
        <v>1</v>
      </c>
      <c r="F559" s="162" t="s">
        <v>953</v>
      </c>
      <c r="H559" s="163">
        <v>27.384</v>
      </c>
      <c r="L559" s="159"/>
      <c r="M559" s="164"/>
      <c r="N559" s="165"/>
      <c r="O559" s="165"/>
      <c r="P559" s="165"/>
      <c r="Q559" s="165"/>
      <c r="R559" s="165"/>
      <c r="S559" s="165"/>
      <c r="T559" s="166"/>
      <c r="AT559" s="161" t="s">
        <v>160</v>
      </c>
      <c r="AU559" s="161" t="s">
        <v>80</v>
      </c>
      <c r="AV559" s="13" t="s">
        <v>80</v>
      </c>
      <c r="AW559" s="13" t="s">
        <v>27</v>
      </c>
      <c r="AX559" s="13" t="s">
        <v>71</v>
      </c>
      <c r="AY559" s="161" t="s">
        <v>152</v>
      </c>
    </row>
    <row r="560" spans="1:65" s="13" customFormat="1">
      <c r="B560" s="159"/>
      <c r="D560" s="160" t="s">
        <v>160</v>
      </c>
      <c r="E560" s="161" t="s">
        <v>1</v>
      </c>
      <c r="F560" s="162" t="s">
        <v>954</v>
      </c>
      <c r="H560" s="163">
        <v>26.75</v>
      </c>
      <c r="L560" s="159"/>
      <c r="M560" s="164"/>
      <c r="N560" s="165"/>
      <c r="O560" s="165"/>
      <c r="P560" s="165"/>
      <c r="Q560" s="165"/>
      <c r="R560" s="165"/>
      <c r="S560" s="165"/>
      <c r="T560" s="166"/>
      <c r="AT560" s="161" t="s">
        <v>160</v>
      </c>
      <c r="AU560" s="161" t="s">
        <v>80</v>
      </c>
      <c r="AV560" s="13" t="s">
        <v>80</v>
      </c>
      <c r="AW560" s="13" t="s">
        <v>27</v>
      </c>
      <c r="AX560" s="13" t="s">
        <v>71</v>
      </c>
      <c r="AY560" s="161" t="s">
        <v>152</v>
      </c>
    </row>
    <row r="561" spans="2:51" s="13" customFormat="1">
      <c r="B561" s="159"/>
      <c r="D561" s="160" t="s">
        <v>160</v>
      </c>
      <c r="E561" s="161" t="s">
        <v>1</v>
      </c>
      <c r="F561" s="162" t="s">
        <v>955</v>
      </c>
      <c r="H561" s="163">
        <v>-1.593</v>
      </c>
      <c r="L561" s="159"/>
      <c r="M561" s="164"/>
      <c r="N561" s="165"/>
      <c r="O561" s="165"/>
      <c r="P561" s="165"/>
      <c r="Q561" s="165"/>
      <c r="R561" s="165"/>
      <c r="S561" s="165"/>
      <c r="T561" s="166"/>
      <c r="AT561" s="161" t="s">
        <v>160</v>
      </c>
      <c r="AU561" s="161" t="s">
        <v>80</v>
      </c>
      <c r="AV561" s="13" t="s">
        <v>80</v>
      </c>
      <c r="AW561" s="13" t="s">
        <v>27</v>
      </c>
      <c r="AX561" s="13" t="s">
        <v>71</v>
      </c>
      <c r="AY561" s="161" t="s">
        <v>152</v>
      </c>
    </row>
    <row r="562" spans="2:51" s="13" customFormat="1">
      <c r="B562" s="159"/>
      <c r="D562" s="160" t="s">
        <v>160</v>
      </c>
      <c r="E562" s="161" t="s">
        <v>1</v>
      </c>
      <c r="F562" s="162" t="s">
        <v>342</v>
      </c>
      <c r="H562" s="163">
        <v>-2.754</v>
      </c>
      <c r="L562" s="159"/>
      <c r="M562" s="164"/>
      <c r="N562" s="165"/>
      <c r="O562" s="165"/>
      <c r="P562" s="165"/>
      <c r="Q562" s="165"/>
      <c r="R562" s="165"/>
      <c r="S562" s="165"/>
      <c r="T562" s="166"/>
      <c r="AT562" s="161" t="s">
        <v>160</v>
      </c>
      <c r="AU562" s="161" t="s">
        <v>80</v>
      </c>
      <c r="AV562" s="13" t="s">
        <v>80</v>
      </c>
      <c r="AW562" s="13" t="s">
        <v>27</v>
      </c>
      <c r="AX562" s="13" t="s">
        <v>71</v>
      </c>
      <c r="AY562" s="161" t="s">
        <v>152</v>
      </c>
    </row>
    <row r="563" spans="2:51" s="13" customFormat="1">
      <c r="B563" s="159"/>
      <c r="D563" s="160" t="s">
        <v>160</v>
      </c>
      <c r="E563" s="161" t="s">
        <v>1</v>
      </c>
      <c r="F563" s="162" t="s">
        <v>945</v>
      </c>
      <c r="H563" s="163">
        <v>-14</v>
      </c>
      <c r="L563" s="159"/>
      <c r="M563" s="164"/>
      <c r="N563" s="165"/>
      <c r="O563" s="165"/>
      <c r="P563" s="165"/>
      <c r="Q563" s="165"/>
      <c r="R563" s="165"/>
      <c r="S563" s="165"/>
      <c r="T563" s="166"/>
      <c r="AT563" s="161" t="s">
        <v>160</v>
      </c>
      <c r="AU563" s="161" t="s">
        <v>80</v>
      </c>
      <c r="AV563" s="13" t="s">
        <v>80</v>
      </c>
      <c r="AW563" s="13" t="s">
        <v>27</v>
      </c>
      <c r="AX563" s="13" t="s">
        <v>71</v>
      </c>
      <c r="AY563" s="161" t="s">
        <v>152</v>
      </c>
    </row>
    <row r="564" spans="2:51" s="13" customFormat="1">
      <c r="B564" s="159"/>
      <c r="D564" s="160" t="s">
        <v>160</v>
      </c>
      <c r="E564" s="161" t="s">
        <v>1</v>
      </c>
      <c r="F564" s="162" t="s">
        <v>345</v>
      </c>
      <c r="H564" s="163">
        <v>-1.82</v>
      </c>
      <c r="L564" s="159"/>
      <c r="M564" s="164"/>
      <c r="N564" s="165"/>
      <c r="O564" s="165"/>
      <c r="P564" s="165"/>
      <c r="Q564" s="165"/>
      <c r="R564" s="165"/>
      <c r="S564" s="165"/>
      <c r="T564" s="166"/>
      <c r="AT564" s="161" t="s">
        <v>160</v>
      </c>
      <c r="AU564" s="161" t="s">
        <v>80</v>
      </c>
      <c r="AV564" s="13" t="s">
        <v>80</v>
      </c>
      <c r="AW564" s="13" t="s">
        <v>27</v>
      </c>
      <c r="AX564" s="13" t="s">
        <v>71</v>
      </c>
      <c r="AY564" s="161" t="s">
        <v>152</v>
      </c>
    </row>
    <row r="565" spans="2:51" s="13" customFormat="1">
      <c r="B565" s="159"/>
      <c r="D565" s="160" t="s">
        <v>160</v>
      </c>
      <c r="E565" s="161" t="s">
        <v>1</v>
      </c>
      <c r="F565" s="162" t="s">
        <v>881</v>
      </c>
      <c r="H565" s="163">
        <v>-1.75</v>
      </c>
      <c r="L565" s="159"/>
      <c r="M565" s="164"/>
      <c r="N565" s="165"/>
      <c r="O565" s="165"/>
      <c r="P565" s="165"/>
      <c r="Q565" s="165"/>
      <c r="R565" s="165"/>
      <c r="S565" s="165"/>
      <c r="T565" s="166"/>
      <c r="AT565" s="161" t="s">
        <v>160</v>
      </c>
      <c r="AU565" s="161" t="s">
        <v>80</v>
      </c>
      <c r="AV565" s="13" t="s">
        <v>80</v>
      </c>
      <c r="AW565" s="13" t="s">
        <v>27</v>
      </c>
      <c r="AX565" s="13" t="s">
        <v>71</v>
      </c>
      <c r="AY565" s="161" t="s">
        <v>152</v>
      </c>
    </row>
    <row r="566" spans="2:51" s="13" customFormat="1">
      <c r="B566" s="159"/>
      <c r="D566" s="160" t="s">
        <v>160</v>
      </c>
      <c r="E566" s="161" t="s">
        <v>1</v>
      </c>
      <c r="F566" s="162" t="s">
        <v>881</v>
      </c>
      <c r="H566" s="163">
        <v>-1.75</v>
      </c>
      <c r="L566" s="159"/>
      <c r="M566" s="164"/>
      <c r="N566" s="165"/>
      <c r="O566" s="165"/>
      <c r="P566" s="165"/>
      <c r="Q566" s="165"/>
      <c r="R566" s="165"/>
      <c r="S566" s="165"/>
      <c r="T566" s="166"/>
      <c r="AT566" s="161" t="s">
        <v>160</v>
      </c>
      <c r="AU566" s="161" t="s">
        <v>80</v>
      </c>
      <c r="AV566" s="13" t="s">
        <v>80</v>
      </c>
      <c r="AW566" s="13" t="s">
        <v>27</v>
      </c>
      <c r="AX566" s="13" t="s">
        <v>71</v>
      </c>
      <c r="AY566" s="161" t="s">
        <v>152</v>
      </c>
    </row>
    <row r="567" spans="2:51" s="13" customFormat="1">
      <c r="B567" s="159"/>
      <c r="D567" s="160" t="s">
        <v>160</v>
      </c>
      <c r="E567" s="161" t="s">
        <v>1</v>
      </c>
      <c r="F567" s="162" t="s">
        <v>956</v>
      </c>
      <c r="H567" s="163">
        <v>-9.8539999999999992</v>
      </c>
      <c r="L567" s="159"/>
      <c r="M567" s="164"/>
      <c r="N567" s="165"/>
      <c r="O567" s="165"/>
      <c r="P567" s="165"/>
      <c r="Q567" s="165"/>
      <c r="R567" s="165"/>
      <c r="S567" s="165"/>
      <c r="T567" s="166"/>
      <c r="AT567" s="161" t="s">
        <v>160</v>
      </c>
      <c r="AU567" s="161" t="s">
        <v>80</v>
      </c>
      <c r="AV567" s="13" t="s">
        <v>80</v>
      </c>
      <c r="AW567" s="13" t="s">
        <v>27</v>
      </c>
      <c r="AX567" s="13" t="s">
        <v>71</v>
      </c>
      <c r="AY567" s="161" t="s">
        <v>152</v>
      </c>
    </row>
    <row r="568" spans="2:51" s="13" customFormat="1">
      <c r="B568" s="159"/>
      <c r="D568" s="160" t="s">
        <v>160</v>
      </c>
      <c r="E568" s="161" t="s">
        <v>1</v>
      </c>
      <c r="F568" s="162" t="s">
        <v>957</v>
      </c>
      <c r="H568" s="163">
        <v>-1.25</v>
      </c>
      <c r="L568" s="159"/>
      <c r="M568" s="164"/>
      <c r="N568" s="165"/>
      <c r="O568" s="165"/>
      <c r="P568" s="165"/>
      <c r="Q568" s="165"/>
      <c r="R568" s="165"/>
      <c r="S568" s="165"/>
      <c r="T568" s="166"/>
      <c r="AT568" s="161" t="s">
        <v>160</v>
      </c>
      <c r="AU568" s="161" t="s">
        <v>80</v>
      </c>
      <c r="AV568" s="13" t="s">
        <v>80</v>
      </c>
      <c r="AW568" s="13" t="s">
        <v>27</v>
      </c>
      <c r="AX568" s="13" t="s">
        <v>71</v>
      </c>
      <c r="AY568" s="161" t="s">
        <v>152</v>
      </c>
    </row>
    <row r="569" spans="2:51" s="13" customFormat="1">
      <c r="B569" s="159"/>
      <c r="D569" s="160" t="s">
        <v>160</v>
      </c>
      <c r="E569" s="161" t="s">
        <v>1</v>
      </c>
      <c r="F569" s="162" t="s">
        <v>958</v>
      </c>
      <c r="H569" s="163">
        <v>-2.4380000000000002</v>
      </c>
      <c r="L569" s="159"/>
      <c r="M569" s="164"/>
      <c r="N569" s="165"/>
      <c r="O569" s="165"/>
      <c r="P569" s="165"/>
      <c r="Q569" s="165"/>
      <c r="R569" s="165"/>
      <c r="S569" s="165"/>
      <c r="T569" s="166"/>
      <c r="AT569" s="161" t="s">
        <v>160</v>
      </c>
      <c r="AU569" s="161" t="s">
        <v>80</v>
      </c>
      <c r="AV569" s="13" t="s">
        <v>80</v>
      </c>
      <c r="AW569" s="13" t="s">
        <v>27</v>
      </c>
      <c r="AX569" s="13" t="s">
        <v>71</v>
      </c>
      <c r="AY569" s="161" t="s">
        <v>152</v>
      </c>
    </row>
    <row r="570" spans="2:51" s="13" customFormat="1">
      <c r="B570" s="159"/>
      <c r="D570" s="160" t="s">
        <v>160</v>
      </c>
      <c r="E570" s="161" t="s">
        <v>1</v>
      </c>
      <c r="F570" s="162" t="s">
        <v>959</v>
      </c>
      <c r="H570" s="163">
        <v>-17.5</v>
      </c>
      <c r="L570" s="159"/>
      <c r="M570" s="164"/>
      <c r="N570" s="165"/>
      <c r="O570" s="165"/>
      <c r="P570" s="165"/>
      <c r="Q570" s="165"/>
      <c r="R570" s="165"/>
      <c r="S570" s="165"/>
      <c r="T570" s="166"/>
      <c r="AT570" s="161" t="s">
        <v>160</v>
      </c>
      <c r="AU570" s="161" t="s">
        <v>80</v>
      </c>
      <c r="AV570" s="13" t="s">
        <v>80</v>
      </c>
      <c r="AW570" s="13" t="s">
        <v>27</v>
      </c>
      <c r="AX570" s="13" t="s">
        <v>71</v>
      </c>
      <c r="AY570" s="161" t="s">
        <v>152</v>
      </c>
    </row>
    <row r="571" spans="2:51" s="13" customFormat="1">
      <c r="B571" s="159"/>
      <c r="D571" s="160" t="s">
        <v>160</v>
      </c>
      <c r="E571" s="161" t="s">
        <v>1</v>
      </c>
      <c r="F571" s="162" t="s">
        <v>960</v>
      </c>
      <c r="H571" s="163">
        <v>-1.875</v>
      </c>
      <c r="L571" s="159"/>
      <c r="M571" s="164"/>
      <c r="N571" s="165"/>
      <c r="O571" s="165"/>
      <c r="P571" s="165"/>
      <c r="Q571" s="165"/>
      <c r="R571" s="165"/>
      <c r="S571" s="165"/>
      <c r="T571" s="166"/>
      <c r="AT571" s="161" t="s">
        <v>160</v>
      </c>
      <c r="AU571" s="161" t="s">
        <v>80</v>
      </c>
      <c r="AV571" s="13" t="s">
        <v>80</v>
      </c>
      <c r="AW571" s="13" t="s">
        <v>27</v>
      </c>
      <c r="AX571" s="13" t="s">
        <v>71</v>
      </c>
      <c r="AY571" s="161" t="s">
        <v>152</v>
      </c>
    </row>
    <row r="572" spans="2:51" s="13" customFormat="1">
      <c r="B572" s="159"/>
      <c r="D572" s="160" t="s">
        <v>160</v>
      </c>
      <c r="E572" s="161" t="s">
        <v>1</v>
      </c>
      <c r="F572" s="162" t="s">
        <v>961</v>
      </c>
      <c r="H572" s="163">
        <v>-1.25</v>
      </c>
      <c r="L572" s="159"/>
      <c r="M572" s="164"/>
      <c r="N572" s="165"/>
      <c r="O572" s="165"/>
      <c r="P572" s="165"/>
      <c r="Q572" s="165"/>
      <c r="R572" s="165"/>
      <c r="S572" s="165"/>
      <c r="T572" s="166"/>
      <c r="AT572" s="161" t="s">
        <v>160</v>
      </c>
      <c r="AU572" s="161" t="s">
        <v>80</v>
      </c>
      <c r="AV572" s="13" t="s">
        <v>80</v>
      </c>
      <c r="AW572" s="13" t="s">
        <v>27</v>
      </c>
      <c r="AX572" s="13" t="s">
        <v>71</v>
      </c>
      <c r="AY572" s="161" t="s">
        <v>152</v>
      </c>
    </row>
    <row r="573" spans="2:51" s="13" customFormat="1">
      <c r="B573" s="159"/>
      <c r="D573" s="160" t="s">
        <v>160</v>
      </c>
      <c r="E573" s="161" t="s">
        <v>1</v>
      </c>
      <c r="F573" s="162" t="s">
        <v>962</v>
      </c>
      <c r="H573" s="163">
        <v>43.01</v>
      </c>
      <c r="L573" s="159"/>
      <c r="M573" s="164"/>
      <c r="N573" s="165"/>
      <c r="O573" s="165"/>
      <c r="P573" s="165"/>
      <c r="Q573" s="165"/>
      <c r="R573" s="165"/>
      <c r="S573" s="165"/>
      <c r="T573" s="166"/>
      <c r="AT573" s="161" t="s">
        <v>160</v>
      </c>
      <c r="AU573" s="161" t="s">
        <v>80</v>
      </c>
      <c r="AV573" s="13" t="s">
        <v>80</v>
      </c>
      <c r="AW573" s="13" t="s">
        <v>27</v>
      </c>
      <c r="AX573" s="13" t="s">
        <v>71</v>
      </c>
      <c r="AY573" s="161" t="s">
        <v>152</v>
      </c>
    </row>
    <row r="574" spans="2:51" s="13" customFormat="1">
      <c r="B574" s="159"/>
      <c r="D574" s="160" t="s">
        <v>160</v>
      </c>
      <c r="E574" s="161" t="s">
        <v>1</v>
      </c>
      <c r="F574" s="162" t="s">
        <v>946</v>
      </c>
      <c r="H574" s="163">
        <v>-2.25</v>
      </c>
      <c r="L574" s="159"/>
      <c r="M574" s="164"/>
      <c r="N574" s="165"/>
      <c r="O574" s="165"/>
      <c r="P574" s="165"/>
      <c r="Q574" s="165"/>
      <c r="R574" s="165"/>
      <c r="S574" s="165"/>
      <c r="T574" s="166"/>
      <c r="AT574" s="161" t="s">
        <v>160</v>
      </c>
      <c r="AU574" s="161" t="s">
        <v>80</v>
      </c>
      <c r="AV574" s="13" t="s">
        <v>80</v>
      </c>
      <c r="AW574" s="13" t="s">
        <v>27</v>
      </c>
      <c r="AX574" s="13" t="s">
        <v>71</v>
      </c>
      <c r="AY574" s="161" t="s">
        <v>152</v>
      </c>
    </row>
    <row r="575" spans="2:51" s="13" customFormat="1">
      <c r="B575" s="159"/>
      <c r="D575" s="160" t="s">
        <v>160</v>
      </c>
      <c r="E575" s="161" t="s">
        <v>1</v>
      </c>
      <c r="F575" s="162" t="s">
        <v>871</v>
      </c>
      <c r="H575" s="163">
        <v>-0.52500000000000002</v>
      </c>
      <c r="L575" s="159"/>
      <c r="M575" s="164"/>
      <c r="N575" s="165"/>
      <c r="O575" s="165"/>
      <c r="P575" s="165"/>
      <c r="Q575" s="165"/>
      <c r="R575" s="165"/>
      <c r="S575" s="165"/>
      <c r="T575" s="166"/>
      <c r="AT575" s="161" t="s">
        <v>160</v>
      </c>
      <c r="AU575" s="161" t="s">
        <v>80</v>
      </c>
      <c r="AV575" s="13" t="s">
        <v>80</v>
      </c>
      <c r="AW575" s="13" t="s">
        <v>27</v>
      </c>
      <c r="AX575" s="13" t="s">
        <v>71</v>
      </c>
      <c r="AY575" s="161" t="s">
        <v>152</v>
      </c>
    </row>
    <row r="576" spans="2:51" s="13" customFormat="1">
      <c r="B576" s="159"/>
      <c r="D576" s="160" t="s">
        <v>160</v>
      </c>
      <c r="E576" s="161" t="s">
        <v>1</v>
      </c>
      <c r="F576" s="162" t="s">
        <v>963</v>
      </c>
      <c r="H576" s="163">
        <v>101.84399999999999</v>
      </c>
      <c r="L576" s="159"/>
      <c r="M576" s="164"/>
      <c r="N576" s="165"/>
      <c r="O576" s="165"/>
      <c r="P576" s="165"/>
      <c r="Q576" s="165"/>
      <c r="R576" s="165"/>
      <c r="S576" s="165"/>
      <c r="T576" s="166"/>
      <c r="AT576" s="161" t="s">
        <v>160</v>
      </c>
      <c r="AU576" s="161" t="s">
        <v>80</v>
      </c>
      <c r="AV576" s="13" t="s">
        <v>80</v>
      </c>
      <c r="AW576" s="13" t="s">
        <v>27</v>
      </c>
      <c r="AX576" s="13" t="s">
        <v>71</v>
      </c>
      <c r="AY576" s="161" t="s">
        <v>152</v>
      </c>
    </row>
    <row r="577" spans="2:51" s="13" customFormat="1">
      <c r="B577" s="159"/>
      <c r="D577" s="160" t="s">
        <v>160</v>
      </c>
      <c r="E577" s="161" t="s">
        <v>1</v>
      </c>
      <c r="F577" s="162" t="s">
        <v>964</v>
      </c>
      <c r="H577" s="163">
        <v>-3.6</v>
      </c>
      <c r="L577" s="159"/>
      <c r="M577" s="164"/>
      <c r="N577" s="165"/>
      <c r="O577" s="165"/>
      <c r="P577" s="165"/>
      <c r="Q577" s="165"/>
      <c r="R577" s="165"/>
      <c r="S577" s="165"/>
      <c r="T577" s="166"/>
      <c r="AT577" s="161" t="s">
        <v>160</v>
      </c>
      <c r="AU577" s="161" t="s">
        <v>80</v>
      </c>
      <c r="AV577" s="13" t="s">
        <v>80</v>
      </c>
      <c r="AW577" s="13" t="s">
        <v>27</v>
      </c>
      <c r="AX577" s="13" t="s">
        <v>71</v>
      </c>
      <c r="AY577" s="161" t="s">
        <v>152</v>
      </c>
    </row>
    <row r="578" spans="2:51" s="13" customFormat="1">
      <c r="B578" s="159"/>
      <c r="D578" s="160" t="s">
        <v>160</v>
      </c>
      <c r="E578" s="161" t="s">
        <v>1</v>
      </c>
      <c r="F578" s="162" t="s">
        <v>965</v>
      </c>
      <c r="H578" s="163">
        <v>-14.4</v>
      </c>
      <c r="L578" s="159"/>
      <c r="M578" s="164"/>
      <c r="N578" s="165"/>
      <c r="O578" s="165"/>
      <c r="P578" s="165"/>
      <c r="Q578" s="165"/>
      <c r="R578" s="165"/>
      <c r="S578" s="165"/>
      <c r="T578" s="166"/>
      <c r="AT578" s="161" t="s">
        <v>160</v>
      </c>
      <c r="AU578" s="161" t="s">
        <v>80</v>
      </c>
      <c r="AV578" s="13" t="s">
        <v>80</v>
      </c>
      <c r="AW578" s="13" t="s">
        <v>27</v>
      </c>
      <c r="AX578" s="13" t="s">
        <v>71</v>
      </c>
      <c r="AY578" s="161" t="s">
        <v>152</v>
      </c>
    </row>
    <row r="579" spans="2:51" s="16" customFormat="1">
      <c r="B579" s="186"/>
      <c r="D579" s="160" t="s">
        <v>160</v>
      </c>
      <c r="E579" s="187" t="s">
        <v>1</v>
      </c>
      <c r="F579" s="188" t="s">
        <v>691</v>
      </c>
      <c r="H579" s="189">
        <v>334.596</v>
      </c>
      <c r="L579" s="186"/>
      <c r="M579" s="190"/>
      <c r="N579" s="191"/>
      <c r="O579" s="191"/>
      <c r="P579" s="191"/>
      <c r="Q579" s="191"/>
      <c r="R579" s="191"/>
      <c r="S579" s="191"/>
      <c r="T579" s="192"/>
      <c r="AT579" s="187" t="s">
        <v>160</v>
      </c>
      <c r="AU579" s="187" t="s">
        <v>80</v>
      </c>
      <c r="AV579" s="16" t="s">
        <v>170</v>
      </c>
      <c r="AW579" s="16" t="s">
        <v>27</v>
      </c>
      <c r="AX579" s="16" t="s">
        <v>71</v>
      </c>
      <c r="AY579" s="187" t="s">
        <v>152</v>
      </c>
    </row>
    <row r="580" spans="2:51" s="15" customFormat="1">
      <c r="B580" s="174"/>
      <c r="D580" s="160" t="s">
        <v>160</v>
      </c>
      <c r="E580" s="175" t="s">
        <v>1</v>
      </c>
      <c r="F580" s="176" t="s">
        <v>966</v>
      </c>
      <c r="H580" s="175" t="s">
        <v>1</v>
      </c>
      <c r="L580" s="174"/>
      <c r="M580" s="177"/>
      <c r="N580" s="178"/>
      <c r="O580" s="178"/>
      <c r="P580" s="178"/>
      <c r="Q580" s="178"/>
      <c r="R580" s="178"/>
      <c r="S580" s="178"/>
      <c r="T580" s="179"/>
      <c r="AT580" s="175" t="s">
        <v>160</v>
      </c>
      <c r="AU580" s="175" t="s">
        <v>80</v>
      </c>
      <c r="AV580" s="15" t="s">
        <v>78</v>
      </c>
      <c r="AW580" s="15" t="s">
        <v>27</v>
      </c>
      <c r="AX580" s="15" t="s">
        <v>71</v>
      </c>
      <c r="AY580" s="175" t="s">
        <v>152</v>
      </c>
    </row>
    <row r="581" spans="2:51" s="13" customFormat="1">
      <c r="B581" s="159"/>
      <c r="D581" s="160" t="s">
        <v>160</v>
      </c>
      <c r="E581" s="161" t="s">
        <v>1</v>
      </c>
      <c r="F581" s="162" t="s">
        <v>967</v>
      </c>
      <c r="H581" s="163">
        <v>52.752000000000002</v>
      </c>
      <c r="L581" s="159"/>
      <c r="M581" s="164"/>
      <c r="N581" s="165"/>
      <c r="O581" s="165"/>
      <c r="P581" s="165"/>
      <c r="Q581" s="165"/>
      <c r="R581" s="165"/>
      <c r="S581" s="165"/>
      <c r="T581" s="166"/>
      <c r="AT581" s="161" t="s">
        <v>160</v>
      </c>
      <c r="AU581" s="161" t="s">
        <v>80</v>
      </c>
      <c r="AV581" s="13" t="s">
        <v>80</v>
      </c>
      <c r="AW581" s="13" t="s">
        <v>27</v>
      </c>
      <c r="AX581" s="13" t="s">
        <v>71</v>
      </c>
      <c r="AY581" s="161" t="s">
        <v>152</v>
      </c>
    </row>
    <row r="582" spans="2:51" s="16" customFormat="1">
      <c r="B582" s="186"/>
      <c r="D582" s="160" t="s">
        <v>160</v>
      </c>
      <c r="E582" s="187" t="s">
        <v>1</v>
      </c>
      <c r="F582" s="188" t="s">
        <v>691</v>
      </c>
      <c r="H582" s="189">
        <v>52.752000000000002</v>
      </c>
      <c r="L582" s="186"/>
      <c r="M582" s="190"/>
      <c r="N582" s="191"/>
      <c r="O582" s="191"/>
      <c r="P582" s="191"/>
      <c r="Q582" s="191"/>
      <c r="R582" s="191"/>
      <c r="S582" s="191"/>
      <c r="T582" s="192"/>
      <c r="AT582" s="187" t="s">
        <v>160</v>
      </c>
      <c r="AU582" s="187" t="s">
        <v>80</v>
      </c>
      <c r="AV582" s="16" t="s">
        <v>170</v>
      </c>
      <c r="AW582" s="16" t="s">
        <v>27</v>
      </c>
      <c r="AX582" s="16" t="s">
        <v>71</v>
      </c>
      <c r="AY582" s="187" t="s">
        <v>152</v>
      </c>
    </row>
    <row r="583" spans="2:51" s="14" customFormat="1">
      <c r="B583" s="167"/>
      <c r="D583" s="160" t="s">
        <v>160</v>
      </c>
      <c r="E583" s="168" t="s">
        <v>1</v>
      </c>
      <c r="F583" s="169" t="s">
        <v>162</v>
      </c>
      <c r="H583" s="170">
        <v>387.34800000000001</v>
      </c>
      <c r="L583" s="167"/>
      <c r="M583" s="171"/>
      <c r="N583" s="172"/>
      <c r="O583" s="172"/>
      <c r="P583" s="172"/>
      <c r="Q583" s="172"/>
      <c r="R583" s="172"/>
      <c r="S583" s="172"/>
      <c r="T583" s="173"/>
      <c r="AT583" s="168" t="s">
        <v>160</v>
      </c>
      <c r="AU583" s="168" t="s">
        <v>80</v>
      </c>
      <c r="AV583" s="14" t="s">
        <v>158</v>
      </c>
      <c r="AW583" s="14" t="s">
        <v>27</v>
      </c>
      <c r="AX583" s="14" t="s">
        <v>71</v>
      </c>
      <c r="AY583" s="168" t="s">
        <v>152</v>
      </c>
    </row>
    <row r="584" spans="2:51" s="13" customFormat="1">
      <c r="B584" s="159"/>
      <c r="D584" s="160" t="s">
        <v>160</v>
      </c>
      <c r="E584" s="161" t="s">
        <v>1</v>
      </c>
      <c r="F584" s="162" t="s">
        <v>968</v>
      </c>
      <c r="H584" s="163">
        <v>154.93899999999999</v>
      </c>
      <c r="L584" s="159"/>
      <c r="M584" s="164"/>
      <c r="N584" s="165"/>
      <c r="O584" s="165"/>
      <c r="P584" s="165"/>
      <c r="Q584" s="165"/>
      <c r="R584" s="165"/>
      <c r="S584" s="165"/>
      <c r="T584" s="166"/>
      <c r="AT584" s="161" t="s">
        <v>160</v>
      </c>
      <c r="AU584" s="161" t="s">
        <v>80</v>
      </c>
      <c r="AV584" s="13" t="s">
        <v>80</v>
      </c>
      <c r="AW584" s="13" t="s">
        <v>27</v>
      </c>
      <c r="AX584" s="13" t="s">
        <v>71</v>
      </c>
      <c r="AY584" s="161" t="s">
        <v>152</v>
      </c>
    </row>
    <row r="585" spans="2:51" s="15" customFormat="1">
      <c r="B585" s="174"/>
      <c r="D585" s="160" t="s">
        <v>160</v>
      </c>
      <c r="E585" s="175" t="s">
        <v>1</v>
      </c>
      <c r="F585" s="176" t="s">
        <v>883</v>
      </c>
      <c r="H585" s="175" t="s">
        <v>1</v>
      </c>
      <c r="L585" s="174"/>
      <c r="M585" s="177"/>
      <c r="N585" s="178"/>
      <c r="O585" s="178"/>
      <c r="P585" s="178"/>
      <c r="Q585" s="178"/>
      <c r="R585" s="178"/>
      <c r="S585" s="178"/>
      <c r="T585" s="179"/>
      <c r="AT585" s="175" t="s">
        <v>160</v>
      </c>
      <c r="AU585" s="175" t="s">
        <v>80</v>
      </c>
      <c r="AV585" s="15" t="s">
        <v>78</v>
      </c>
      <c r="AW585" s="15" t="s">
        <v>27</v>
      </c>
      <c r="AX585" s="15" t="s">
        <v>71</v>
      </c>
      <c r="AY585" s="175" t="s">
        <v>152</v>
      </c>
    </row>
    <row r="586" spans="2:51" s="13" customFormat="1">
      <c r="B586" s="159"/>
      <c r="D586" s="160" t="s">
        <v>160</v>
      </c>
      <c r="E586" s="161" t="s">
        <v>1</v>
      </c>
      <c r="F586" s="162" t="s">
        <v>884</v>
      </c>
      <c r="H586" s="163">
        <v>1.8</v>
      </c>
      <c r="L586" s="159"/>
      <c r="M586" s="164"/>
      <c r="N586" s="165"/>
      <c r="O586" s="165"/>
      <c r="P586" s="165"/>
      <c r="Q586" s="165"/>
      <c r="R586" s="165"/>
      <c r="S586" s="165"/>
      <c r="T586" s="166"/>
      <c r="AT586" s="161" t="s">
        <v>160</v>
      </c>
      <c r="AU586" s="161" t="s">
        <v>80</v>
      </c>
      <c r="AV586" s="13" t="s">
        <v>80</v>
      </c>
      <c r="AW586" s="13" t="s">
        <v>27</v>
      </c>
      <c r="AX586" s="13" t="s">
        <v>71</v>
      </c>
      <c r="AY586" s="161" t="s">
        <v>152</v>
      </c>
    </row>
    <row r="587" spans="2:51" s="13" customFormat="1">
      <c r="B587" s="159"/>
      <c r="D587" s="160" t="s">
        <v>160</v>
      </c>
      <c r="E587" s="161" t="s">
        <v>1</v>
      </c>
      <c r="F587" s="162" t="s">
        <v>885</v>
      </c>
      <c r="H587" s="163">
        <v>6.6</v>
      </c>
      <c r="L587" s="159"/>
      <c r="M587" s="164"/>
      <c r="N587" s="165"/>
      <c r="O587" s="165"/>
      <c r="P587" s="165"/>
      <c r="Q587" s="165"/>
      <c r="R587" s="165"/>
      <c r="S587" s="165"/>
      <c r="T587" s="166"/>
      <c r="AT587" s="161" t="s">
        <v>160</v>
      </c>
      <c r="AU587" s="161" t="s">
        <v>80</v>
      </c>
      <c r="AV587" s="13" t="s">
        <v>80</v>
      </c>
      <c r="AW587" s="13" t="s">
        <v>27</v>
      </c>
      <c r="AX587" s="13" t="s">
        <v>71</v>
      </c>
      <c r="AY587" s="161" t="s">
        <v>152</v>
      </c>
    </row>
    <row r="588" spans="2:51" s="13" customFormat="1">
      <c r="B588" s="159"/>
      <c r="D588" s="160" t="s">
        <v>160</v>
      </c>
      <c r="E588" s="161" t="s">
        <v>1</v>
      </c>
      <c r="F588" s="162" t="s">
        <v>886</v>
      </c>
      <c r="H588" s="163">
        <v>1.5</v>
      </c>
      <c r="L588" s="159"/>
      <c r="M588" s="164"/>
      <c r="N588" s="165"/>
      <c r="O588" s="165"/>
      <c r="P588" s="165"/>
      <c r="Q588" s="165"/>
      <c r="R588" s="165"/>
      <c r="S588" s="165"/>
      <c r="T588" s="166"/>
      <c r="AT588" s="161" t="s">
        <v>160</v>
      </c>
      <c r="AU588" s="161" t="s">
        <v>80</v>
      </c>
      <c r="AV588" s="13" t="s">
        <v>80</v>
      </c>
      <c r="AW588" s="13" t="s">
        <v>27</v>
      </c>
      <c r="AX588" s="13" t="s">
        <v>71</v>
      </c>
      <c r="AY588" s="161" t="s">
        <v>152</v>
      </c>
    </row>
    <row r="589" spans="2:51" s="13" customFormat="1">
      <c r="B589" s="159"/>
      <c r="D589" s="160" t="s">
        <v>160</v>
      </c>
      <c r="E589" s="161" t="s">
        <v>1</v>
      </c>
      <c r="F589" s="162" t="s">
        <v>887</v>
      </c>
      <c r="H589" s="163">
        <v>1.35</v>
      </c>
      <c r="L589" s="159"/>
      <c r="M589" s="164"/>
      <c r="N589" s="165"/>
      <c r="O589" s="165"/>
      <c r="P589" s="165"/>
      <c r="Q589" s="165"/>
      <c r="R589" s="165"/>
      <c r="S589" s="165"/>
      <c r="T589" s="166"/>
      <c r="AT589" s="161" t="s">
        <v>160</v>
      </c>
      <c r="AU589" s="161" t="s">
        <v>80</v>
      </c>
      <c r="AV589" s="13" t="s">
        <v>80</v>
      </c>
      <c r="AW589" s="13" t="s">
        <v>27</v>
      </c>
      <c r="AX589" s="13" t="s">
        <v>71</v>
      </c>
      <c r="AY589" s="161" t="s">
        <v>152</v>
      </c>
    </row>
    <row r="590" spans="2:51" s="13" customFormat="1">
      <c r="B590" s="159"/>
      <c r="D590" s="160" t="s">
        <v>160</v>
      </c>
      <c r="E590" s="161" t="s">
        <v>1</v>
      </c>
      <c r="F590" s="162" t="s">
        <v>888</v>
      </c>
      <c r="H590" s="163">
        <v>0.81</v>
      </c>
      <c r="L590" s="159"/>
      <c r="M590" s="164"/>
      <c r="N590" s="165"/>
      <c r="O590" s="165"/>
      <c r="P590" s="165"/>
      <c r="Q590" s="165"/>
      <c r="R590" s="165"/>
      <c r="S590" s="165"/>
      <c r="T590" s="166"/>
      <c r="AT590" s="161" t="s">
        <v>160</v>
      </c>
      <c r="AU590" s="161" t="s">
        <v>80</v>
      </c>
      <c r="AV590" s="13" t="s">
        <v>80</v>
      </c>
      <c r="AW590" s="13" t="s">
        <v>27</v>
      </c>
      <c r="AX590" s="13" t="s">
        <v>71</v>
      </c>
      <c r="AY590" s="161" t="s">
        <v>152</v>
      </c>
    </row>
    <row r="591" spans="2:51" s="13" customFormat="1">
      <c r="B591" s="159"/>
      <c r="D591" s="160" t="s">
        <v>160</v>
      </c>
      <c r="E591" s="161" t="s">
        <v>1</v>
      </c>
      <c r="F591" s="162" t="s">
        <v>889</v>
      </c>
      <c r="H591" s="163">
        <v>2.13</v>
      </c>
      <c r="L591" s="159"/>
      <c r="M591" s="164"/>
      <c r="N591" s="165"/>
      <c r="O591" s="165"/>
      <c r="P591" s="165"/>
      <c r="Q591" s="165"/>
      <c r="R591" s="165"/>
      <c r="S591" s="165"/>
      <c r="T591" s="166"/>
      <c r="AT591" s="161" t="s">
        <v>160</v>
      </c>
      <c r="AU591" s="161" t="s">
        <v>80</v>
      </c>
      <c r="AV591" s="13" t="s">
        <v>80</v>
      </c>
      <c r="AW591" s="13" t="s">
        <v>27</v>
      </c>
      <c r="AX591" s="13" t="s">
        <v>71</v>
      </c>
      <c r="AY591" s="161" t="s">
        <v>152</v>
      </c>
    </row>
    <row r="592" spans="2:51" s="13" customFormat="1">
      <c r="B592" s="159"/>
      <c r="D592" s="160" t="s">
        <v>160</v>
      </c>
      <c r="E592" s="161" t="s">
        <v>1</v>
      </c>
      <c r="F592" s="162" t="s">
        <v>890</v>
      </c>
      <c r="H592" s="163">
        <v>0.623</v>
      </c>
      <c r="L592" s="159"/>
      <c r="M592" s="164"/>
      <c r="N592" s="165"/>
      <c r="O592" s="165"/>
      <c r="P592" s="165"/>
      <c r="Q592" s="165"/>
      <c r="R592" s="165"/>
      <c r="S592" s="165"/>
      <c r="T592" s="166"/>
      <c r="AT592" s="161" t="s">
        <v>160</v>
      </c>
      <c r="AU592" s="161" t="s">
        <v>80</v>
      </c>
      <c r="AV592" s="13" t="s">
        <v>80</v>
      </c>
      <c r="AW592" s="13" t="s">
        <v>27</v>
      </c>
      <c r="AX592" s="13" t="s">
        <v>71</v>
      </c>
      <c r="AY592" s="161" t="s">
        <v>152</v>
      </c>
    </row>
    <row r="593" spans="1:65" s="13" customFormat="1">
      <c r="B593" s="159"/>
      <c r="D593" s="160" t="s">
        <v>160</v>
      </c>
      <c r="E593" s="161" t="s">
        <v>1</v>
      </c>
      <c r="F593" s="162" t="s">
        <v>891</v>
      </c>
      <c r="H593" s="163">
        <v>1.788</v>
      </c>
      <c r="L593" s="159"/>
      <c r="M593" s="164"/>
      <c r="N593" s="165"/>
      <c r="O593" s="165"/>
      <c r="P593" s="165"/>
      <c r="Q593" s="165"/>
      <c r="R593" s="165"/>
      <c r="S593" s="165"/>
      <c r="T593" s="166"/>
      <c r="AT593" s="161" t="s">
        <v>160</v>
      </c>
      <c r="AU593" s="161" t="s">
        <v>80</v>
      </c>
      <c r="AV593" s="13" t="s">
        <v>80</v>
      </c>
      <c r="AW593" s="13" t="s">
        <v>27</v>
      </c>
      <c r="AX593" s="13" t="s">
        <v>71</v>
      </c>
      <c r="AY593" s="161" t="s">
        <v>152</v>
      </c>
    </row>
    <row r="594" spans="1:65" s="16" customFormat="1">
      <c r="B594" s="186"/>
      <c r="D594" s="160" t="s">
        <v>160</v>
      </c>
      <c r="E594" s="187" t="s">
        <v>1</v>
      </c>
      <c r="F594" s="188" t="s">
        <v>691</v>
      </c>
      <c r="H594" s="189">
        <v>171.54</v>
      </c>
      <c r="L594" s="186"/>
      <c r="M594" s="190"/>
      <c r="N594" s="191"/>
      <c r="O594" s="191"/>
      <c r="P594" s="191"/>
      <c r="Q594" s="191"/>
      <c r="R594" s="191"/>
      <c r="S594" s="191"/>
      <c r="T594" s="192"/>
      <c r="AT594" s="187" t="s">
        <v>160</v>
      </c>
      <c r="AU594" s="187" t="s">
        <v>80</v>
      </c>
      <c r="AV594" s="16" t="s">
        <v>170</v>
      </c>
      <c r="AW594" s="16" t="s">
        <v>27</v>
      </c>
      <c r="AX594" s="16" t="s">
        <v>71</v>
      </c>
      <c r="AY594" s="187" t="s">
        <v>152</v>
      </c>
    </row>
    <row r="595" spans="1:65" s="14" customFormat="1">
      <c r="B595" s="167"/>
      <c r="D595" s="160" t="s">
        <v>160</v>
      </c>
      <c r="E595" s="168" t="s">
        <v>1</v>
      </c>
      <c r="F595" s="169" t="s">
        <v>162</v>
      </c>
      <c r="H595" s="170">
        <v>171.54</v>
      </c>
      <c r="L595" s="167"/>
      <c r="M595" s="171"/>
      <c r="N595" s="172"/>
      <c r="O595" s="172"/>
      <c r="P595" s="172"/>
      <c r="Q595" s="172"/>
      <c r="R595" s="172"/>
      <c r="S595" s="172"/>
      <c r="T595" s="173"/>
      <c r="AT595" s="168" t="s">
        <v>160</v>
      </c>
      <c r="AU595" s="168" t="s">
        <v>80</v>
      </c>
      <c r="AV595" s="14" t="s">
        <v>158</v>
      </c>
      <c r="AW595" s="14" t="s">
        <v>27</v>
      </c>
      <c r="AX595" s="14" t="s">
        <v>78</v>
      </c>
      <c r="AY595" s="168" t="s">
        <v>152</v>
      </c>
    </row>
    <row r="596" spans="1:65" s="2" customFormat="1" ht="21.75" customHeight="1">
      <c r="A596" s="30"/>
      <c r="B596" s="146"/>
      <c r="C596" s="147" t="s">
        <v>969</v>
      </c>
      <c r="D596" s="147" t="s">
        <v>154</v>
      </c>
      <c r="E596" s="148" t="s">
        <v>970</v>
      </c>
      <c r="F596" s="149" t="s">
        <v>971</v>
      </c>
      <c r="G596" s="150" t="s">
        <v>157</v>
      </c>
      <c r="H596" s="151">
        <v>171.54</v>
      </c>
      <c r="I596" s="152">
        <v>33.07</v>
      </c>
      <c r="J596" s="152">
        <f>ROUND(I596*H596,2)</f>
        <v>5672.83</v>
      </c>
      <c r="K596" s="149" t="s">
        <v>173</v>
      </c>
      <c r="L596" s="31"/>
      <c r="M596" s="153" t="s">
        <v>1</v>
      </c>
      <c r="N596" s="154" t="s">
        <v>36</v>
      </c>
      <c r="O596" s="155">
        <v>7.3999999999999996E-2</v>
      </c>
      <c r="P596" s="155">
        <f>O596*H596</f>
        <v>12.693959999999999</v>
      </c>
      <c r="Q596" s="155">
        <v>2.5999999999999998E-4</v>
      </c>
      <c r="R596" s="155">
        <f>Q596*H596</f>
        <v>4.4600399999999991E-2</v>
      </c>
      <c r="S596" s="155">
        <v>0</v>
      </c>
      <c r="T596" s="156">
        <f>S596*H596</f>
        <v>0</v>
      </c>
      <c r="U596" s="30"/>
      <c r="V596" s="30"/>
      <c r="W596" s="30"/>
      <c r="X596" s="30"/>
      <c r="Y596" s="30"/>
      <c r="Z596" s="30"/>
      <c r="AA596" s="30"/>
      <c r="AB596" s="30"/>
      <c r="AC596" s="30"/>
      <c r="AD596" s="30"/>
      <c r="AE596" s="30"/>
      <c r="AR596" s="157" t="s">
        <v>158</v>
      </c>
      <c r="AT596" s="157" t="s">
        <v>154</v>
      </c>
      <c r="AU596" s="157" t="s">
        <v>80</v>
      </c>
      <c r="AY596" s="18" t="s">
        <v>152</v>
      </c>
      <c r="BE596" s="158">
        <f>IF(N596="základní",J596,0)</f>
        <v>5672.83</v>
      </c>
      <c r="BF596" s="158">
        <f>IF(N596="snížená",J596,0)</f>
        <v>0</v>
      </c>
      <c r="BG596" s="158">
        <f>IF(N596="zákl. přenesená",J596,0)</f>
        <v>0</v>
      </c>
      <c r="BH596" s="158">
        <f>IF(N596="sníž. přenesená",J596,0)</f>
        <v>0</v>
      </c>
      <c r="BI596" s="158">
        <f>IF(N596="nulová",J596,0)</f>
        <v>0</v>
      </c>
      <c r="BJ596" s="18" t="s">
        <v>78</v>
      </c>
      <c r="BK596" s="158">
        <f>ROUND(I596*H596,2)</f>
        <v>5672.83</v>
      </c>
      <c r="BL596" s="18" t="s">
        <v>158</v>
      </c>
      <c r="BM596" s="157" t="s">
        <v>972</v>
      </c>
    </row>
    <row r="597" spans="1:65" s="2" customFormat="1" ht="33" customHeight="1">
      <c r="A597" s="30"/>
      <c r="B597" s="146"/>
      <c r="C597" s="147" t="s">
        <v>973</v>
      </c>
      <c r="D597" s="147" t="s">
        <v>154</v>
      </c>
      <c r="E597" s="148" t="s">
        <v>974</v>
      </c>
      <c r="F597" s="149" t="s">
        <v>975</v>
      </c>
      <c r="G597" s="150" t="s">
        <v>157</v>
      </c>
      <c r="H597" s="151">
        <v>52.752000000000002</v>
      </c>
      <c r="I597" s="152">
        <v>363.44</v>
      </c>
      <c r="J597" s="152">
        <f>ROUND(I597*H597,2)</f>
        <v>19172.189999999999</v>
      </c>
      <c r="K597" s="149" t="s">
        <v>173</v>
      </c>
      <c r="L597" s="31"/>
      <c r="M597" s="153" t="s">
        <v>1</v>
      </c>
      <c r="N597" s="154" t="s">
        <v>36</v>
      </c>
      <c r="O597" s="155">
        <v>1.04</v>
      </c>
      <c r="P597" s="155">
        <f>O597*H597</f>
        <v>54.862080000000006</v>
      </c>
      <c r="Q597" s="155">
        <v>8.5199999999999998E-3</v>
      </c>
      <c r="R597" s="155">
        <f>Q597*H597</f>
        <v>0.44944704000000002</v>
      </c>
      <c r="S597" s="155">
        <v>0</v>
      </c>
      <c r="T597" s="156">
        <f>S597*H597</f>
        <v>0</v>
      </c>
      <c r="U597" s="30"/>
      <c r="V597" s="30"/>
      <c r="W597" s="30"/>
      <c r="X597" s="30"/>
      <c r="Y597" s="30"/>
      <c r="Z597" s="30"/>
      <c r="AA597" s="30"/>
      <c r="AB597" s="30"/>
      <c r="AC597" s="30"/>
      <c r="AD597" s="30"/>
      <c r="AE597" s="30"/>
      <c r="AR597" s="157" t="s">
        <v>158</v>
      </c>
      <c r="AT597" s="157" t="s">
        <v>154</v>
      </c>
      <c r="AU597" s="157" t="s">
        <v>80</v>
      </c>
      <c r="AY597" s="18" t="s">
        <v>152</v>
      </c>
      <c r="BE597" s="158">
        <f>IF(N597="základní",J597,0)</f>
        <v>19172.189999999999</v>
      </c>
      <c r="BF597" s="158">
        <f>IF(N597="snížená",J597,0)</f>
        <v>0</v>
      </c>
      <c r="BG597" s="158">
        <f>IF(N597="zákl. přenesená",J597,0)</f>
        <v>0</v>
      </c>
      <c r="BH597" s="158">
        <f>IF(N597="sníž. přenesená",J597,0)</f>
        <v>0</v>
      </c>
      <c r="BI597" s="158">
        <f>IF(N597="nulová",J597,0)</f>
        <v>0</v>
      </c>
      <c r="BJ597" s="18" t="s">
        <v>78</v>
      </c>
      <c r="BK597" s="158">
        <f>ROUND(I597*H597,2)</f>
        <v>19172.189999999999</v>
      </c>
      <c r="BL597" s="18" t="s">
        <v>158</v>
      </c>
      <c r="BM597" s="157" t="s">
        <v>976</v>
      </c>
    </row>
    <row r="598" spans="1:65" s="15" customFormat="1">
      <c r="B598" s="174"/>
      <c r="D598" s="160" t="s">
        <v>160</v>
      </c>
      <c r="E598" s="175" t="s">
        <v>1</v>
      </c>
      <c r="F598" s="176" t="s">
        <v>977</v>
      </c>
      <c r="H598" s="175" t="s">
        <v>1</v>
      </c>
      <c r="L598" s="174"/>
      <c r="M598" s="177"/>
      <c r="N598" s="178"/>
      <c r="O598" s="178"/>
      <c r="P598" s="178"/>
      <c r="Q598" s="178"/>
      <c r="R598" s="178"/>
      <c r="S598" s="178"/>
      <c r="T598" s="179"/>
      <c r="AT598" s="175" t="s">
        <v>160</v>
      </c>
      <c r="AU598" s="175" t="s">
        <v>80</v>
      </c>
      <c r="AV598" s="15" t="s">
        <v>78</v>
      </c>
      <c r="AW598" s="15" t="s">
        <v>27</v>
      </c>
      <c r="AX598" s="15" t="s">
        <v>71</v>
      </c>
      <c r="AY598" s="175" t="s">
        <v>152</v>
      </c>
    </row>
    <row r="599" spans="1:65" s="13" customFormat="1">
      <c r="B599" s="159"/>
      <c r="D599" s="160" t="s">
        <v>160</v>
      </c>
      <c r="E599" s="161" t="s">
        <v>1</v>
      </c>
      <c r="F599" s="162" t="s">
        <v>967</v>
      </c>
      <c r="H599" s="163">
        <v>52.752000000000002</v>
      </c>
      <c r="L599" s="159"/>
      <c r="M599" s="164"/>
      <c r="N599" s="165"/>
      <c r="O599" s="165"/>
      <c r="P599" s="165"/>
      <c r="Q599" s="165"/>
      <c r="R599" s="165"/>
      <c r="S599" s="165"/>
      <c r="T599" s="166"/>
      <c r="AT599" s="161" t="s">
        <v>160</v>
      </c>
      <c r="AU599" s="161" t="s">
        <v>80</v>
      </c>
      <c r="AV599" s="13" t="s">
        <v>80</v>
      </c>
      <c r="AW599" s="13" t="s">
        <v>27</v>
      </c>
      <c r="AX599" s="13" t="s">
        <v>71</v>
      </c>
      <c r="AY599" s="161" t="s">
        <v>152</v>
      </c>
    </row>
    <row r="600" spans="1:65" s="14" customFormat="1">
      <c r="B600" s="167"/>
      <c r="D600" s="160" t="s">
        <v>160</v>
      </c>
      <c r="E600" s="168" t="s">
        <v>1</v>
      </c>
      <c r="F600" s="169" t="s">
        <v>162</v>
      </c>
      <c r="H600" s="170">
        <v>52.752000000000002</v>
      </c>
      <c r="L600" s="167"/>
      <c r="M600" s="171"/>
      <c r="N600" s="172"/>
      <c r="O600" s="172"/>
      <c r="P600" s="172"/>
      <c r="Q600" s="172"/>
      <c r="R600" s="172"/>
      <c r="S600" s="172"/>
      <c r="T600" s="173"/>
      <c r="AT600" s="168" t="s">
        <v>160</v>
      </c>
      <c r="AU600" s="168" t="s">
        <v>80</v>
      </c>
      <c r="AV600" s="14" t="s">
        <v>158</v>
      </c>
      <c r="AW600" s="14" t="s">
        <v>27</v>
      </c>
      <c r="AX600" s="14" t="s">
        <v>78</v>
      </c>
      <c r="AY600" s="168" t="s">
        <v>152</v>
      </c>
    </row>
    <row r="601" spans="1:65" s="2" customFormat="1" ht="21.75" customHeight="1">
      <c r="A601" s="30"/>
      <c r="B601" s="146"/>
      <c r="C601" s="193" t="s">
        <v>978</v>
      </c>
      <c r="D601" s="193" t="s">
        <v>709</v>
      </c>
      <c r="E601" s="194" t="s">
        <v>979</v>
      </c>
      <c r="F601" s="195" t="s">
        <v>980</v>
      </c>
      <c r="G601" s="196" t="s">
        <v>157</v>
      </c>
      <c r="H601" s="197">
        <v>58.027000000000001</v>
      </c>
      <c r="I601" s="198">
        <v>332</v>
      </c>
      <c r="J601" s="198">
        <f>ROUND(I601*H601,2)</f>
        <v>19264.96</v>
      </c>
      <c r="K601" s="195" t="s">
        <v>173</v>
      </c>
      <c r="L601" s="199"/>
      <c r="M601" s="200" t="s">
        <v>1</v>
      </c>
      <c r="N601" s="201" t="s">
        <v>36</v>
      </c>
      <c r="O601" s="155">
        <v>0</v>
      </c>
      <c r="P601" s="155">
        <f>O601*H601</f>
        <v>0</v>
      </c>
      <c r="Q601" s="155">
        <v>3.0000000000000001E-3</v>
      </c>
      <c r="R601" s="155">
        <f>Q601*H601</f>
        <v>0.17408100000000001</v>
      </c>
      <c r="S601" s="155">
        <v>0</v>
      </c>
      <c r="T601" s="156">
        <f>S601*H601</f>
        <v>0</v>
      </c>
      <c r="U601" s="30"/>
      <c r="V601" s="30"/>
      <c r="W601" s="30"/>
      <c r="X601" s="30"/>
      <c r="Y601" s="30"/>
      <c r="Z601" s="30"/>
      <c r="AA601" s="30"/>
      <c r="AB601" s="30"/>
      <c r="AC601" s="30"/>
      <c r="AD601" s="30"/>
      <c r="AE601" s="30"/>
      <c r="AR601" s="157" t="s">
        <v>196</v>
      </c>
      <c r="AT601" s="157" t="s">
        <v>709</v>
      </c>
      <c r="AU601" s="157" t="s">
        <v>80</v>
      </c>
      <c r="AY601" s="18" t="s">
        <v>152</v>
      </c>
      <c r="BE601" s="158">
        <f>IF(N601="základní",J601,0)</f>
        <v>19264.96</v>
      </c>
      <c r="BF601" s="158">
        <f>IF(N601="snížená",J601,0)</f>
        <v>0</v>
      </c>
      <c r="BG601" s="158">
        <f>IF(N601="zákl. přenesená",J601,0)</f>
        <v>0</v>
      </c>
      <c r="BH601" s="158">
        <f>IF(N601="sníž. přenesená",J601,0)</f>
        <v>0</v>
      </c>
      <c r="BI601" s="158">
        <f>IF(N601="nulová",J601,0)</f>
        <v>0</v>
      </c>
      <c r="BJ601" s="18" t="s">
        <v>78</v>
      </c>
      <c r="BK601" s="158">
        <f>ROUND(I601*H601,2)</f>
        <v>19264.96</v>
      </c>
      <c r="BL601" s="18" t="s">
        <v>158</v>
      </c>
      <c r="BM601" s="157" t="s">
        <v>981</v>
      </c>
    </row>
    <row r="602" spans="1:65" s="13" customFormat="1">
      <c r="B602" s="159"/>
      <c r="D602" s="160" t="s">
        <v>160</v>
      </c>
      <c r="E602" s="161" t="s">
        <v>1</v>
      </c>
      <c r="F602" s="162" t="s">
        <v>982</v>
      </c>
      <c r="H602" s="163">
        <v>58.027000000000001</v>
      </c>
      <c r="L602" s="159"/>
      <c r="M602" s="164"/>
      <c r="N602" s="165"/>
      <c r="O602" s="165"/>
      <c r="P602" s="165"/>
      <c r="Q602" s="165"/>
      <c r="R602" s="165"/>
      <c r="S602" s="165"/>
      <c r="T602" s="166"/>
      <c r="AT602" s="161" t="s">
        <v>160</v>
      </c>
      <c r="AU602" s="161" t="s">
        <v>80</v>
      </c>
      <c r="AV602" s="13" t="s">
        <v>80</v>
      </c>
      <c r="AW602" s="13" t="s">
        <v>27</v>
      </c>
      <c r="AX602" s="13" t="s">
        <v>78</v>
      </c>
      <c r="AY602" s="161" t="s">
        <v>152</v>
      </c>
    </row>
    <row r="603" spans="1:65" s="2" customFormat="1" ht="33" customHeight="1">
      <c r="A603" s="30"/>
      <c r="B603" s="146"/>
      <c r="C603" s="147" t="s">
        <v>983</v>
      </c>
      <c r="D603" s="147" t="s">
        <v>154</v>
      </c>
      <c r="E603" s="148" t="s">
        <v>984</v>
      </c>
      <c r="F603" s="149" t="s">
        <v>985</v>
      </c>
      <c r="G603" s="150" t="s">
        <v>157</v>
      </c>
      <c r="H603" s="151">
        <v>100.301</v>
      </c>
      <c r="I603" s="152">
        <v>374.52</v>
      </c>
      <c r="J603" s="152">
        <f>ROUND(I603*H603,2)</f>
        <v>37564.730000000003</v>
      </c>
      <c r="K603" s="149" t="s">
        <v>173</v>
      </c>
      <c r="L603" s="31"/>
      <c r="M603" s="153" t="s">
        <v>1</v>
      </c>
      <c r="N603" s="154" t="s">
        <v>36</v>
      </c>
      <c r="O603" s="155">
        <v>1.06</v>
      </c>
      <c r="P603" s="155">
        <f>O603*H603</f>
        <v>106.31906000000001</v>
      </c>
      <c r="Q603" s="155">
        <v>8.6E-3</v>
      </c>
      <c r="R603" s="155">
        <f>Q603*H603</f>
        <v>0.86258860000000004</v>
      </c>
      <c r="S603" s="155">
        <v>0</v>
      </c>
      <c r="T603" s="156">
        <f>S603*H603</f>
        <v>0</v>
      </c>
      <c r="U603" s="30"/>
      <c r="V603" s="30"/>
      <c r="W603" s="30"/>
      <c r="X603" s="30"/>
      <c r="Y603" s="30"/>
      <c r="Z603" s="30"/>
      <c r="AA603" s="30"/>
      <c r="AB603" s="30"/>
      <c r="AC603" s="30"/>
      <c r="AD603" s="30"/>
      <c r="AE603" s="30"/>
      <c r="AR603" s="157" t="s">
        <v>158</v>
      </c>
      <c r="AT603" s="157" t="s">
        <v>154</v>
      </c>
      <c r="AU603" s="157" t="s">
        <v>80</v>
      </c>
      <c r="AY603" s="18" t="s">
        <v>152</v>
      </c>
      <c r="BE603" s="158">
        <f>IF(N603="základní",J603,0)</f>
        <v>37564.730000000003</v>
      </c>
      <c r="BF603" s="158">
        <f>IF(N603="snížená",J603,0)</f>
        <v>0</v>
      </c>
      <c r="BG603" s="158">
        <f>IF(N603="zákl. přenesená",J603,0)</f>
        <v>0</v>
      </c>
      <c r="BH603" s="158">
        <f>IF(N603="sníž. přenesená",J603,0)</f>
        <v>0</v>
      </c>
      <c r="BI603" s="158">
        <f>IF(N603="nulová",J603,0)</f>
        <v>0</v>
      </c>
      <c r="BJ603" s="18" t="s">
        <v>78</v>
      </c>
      <c r="BK603" s="158">
        <f>ROUND(I603*H603,2)</f>
        <v>37564.730000000003</v>
      </c>
      <c r="BL603" s="18" t="s">
        <v>158</v>
      </c>
      <c r="BM603" s="157" t="s">
        <v>986</v>
      </c>
    </row>
    <row r="604" spans="1:65" s="15" customFormat="1">
      <c r="B604" s="174"/>
      <c r="D604" s="160" t="s">
        <v>160</v>
      </c>
      <c r="E604" s="175" t="s">
        <v>1</v>
      </c>
      <c r="F604" s="176" t="s">
        <v>987</v>
      </c>
      <c r="H604" s="175" t="s">
        <v>1</v>
      </c>
      <c r="L604" s="174"/>
      <c r="M604" s="177"/>
      <c r="N604" s="178"/>
      <c r="O604" s="178"/>
      <c r="P604" s="178"/>
      <c r="Q604" s="178"/>
      <c r="R604" s="178"/>
      <c r="S604" s="178"/>
      <c r="T604" s="179"/>
      <c r="AT604" s="175" t="s">
        <v>160</v>
      </c>
      <c r="AU604" s="175" t="s">
        <v>80</v>
      </c>
      <c r="AV604" s="15" t="s">
        <v>78</v>
      </c>
      <c r="AW604" s="15" t="s">
        <v>27</v>
      </c>
      <c r="AX604" s="15" t="s">
        <v>71</v>
      </c>
      <c r="AY604" s="175" t="s">
        <v>152</v>
      </c>
    </row>
    <row r="605" spans="1:65" s="13" customFormat="1">
      <c r="B605" s="159"/>
      <c r="D605" s="160" t="s">
        <v>160</v>
      </c>
      <c r="E605" s="161" t="s">
        <v>1</v>
      </c>
      <c r="F605" s="162" t="s">
        <v>952</v>
      </c>
      <c r="H605" s="163">
        <v>214.21700000000001</v>
      </c>
      <c r="L605" s="159"/>
      <c r="M605" s="164"/>
      <c r="N605" s="165"/>
      <c r="O605" s="165"/>
      <c r="P605" s="165"/>
      <c r="Q605" s="165"/>
      <c r="R605" s="165"/>
      <c r="S605" s="165"/>
      <c r="T605" s="166"/>
      <c r="AT605" s="161" t="s">
        <v>160</v>
      </c>
      <c r="AU605" s="161" t="s">
        <v>80</v>
      </c>
      <c r="AV605" s="13" t="s">
        <v>80</v>
      </c>
      <c r="AW605" s="13" t="s">
        <v>27</v>
      </c>
      <c r="AX605" s="13" t="s">
        <v>71</v>
      </c>
      <c r="AY605" s="161" t="s">
        <v>152</v>
      </c>
    </row>
    <row r="606" spans="1:65" s="13" customFormat="1">
      <c r="B606" s="159"/>
      <c r="D606" s="160" t="s">
        <v>160</v>
      </c>
      <c r="E606" s="161" t="s">
        <v>1</v>
      </c>
      <c r="F606" s="162" t="s">
        <v>953</v>
      </c>
      <c r="H606" s="163">
        <v>27.384</v>
      </c>
      <c r="L606" s="159"/>
      <c r="M606" s="164"/>
      <c r="N606" s="165"/>
      <c r="O606" s="165"/>
      <c r="P606" s="165"/>
      <c r="Q606" s="165"/>
      <c r="R606" s="165"/>
      <c r="S606" s="165"/>
      <c r="T606" s="166"/>
      <c r="AT606" s="161" t="s">
        <v>160</v>
      </c>
      <c r="AU606" s="161" t="s">
        <v>80</v>
      </c>
      <c r="AV606" s="13" t="s">
        <v>80</v>
      </c>
      <c r="AW606" s="13" t="s">
        <v>27</v>
      </c>
      <c r="AX606" s="13" t="s">
        <v>71</v>
      </c>
      <c r="AY606" s="161" t="s">
        <v>152</v>
      </c>
    </row>
    <row r="607" spans="1:65" s="13" customFormat="1">
      <c r="B607" s="159"/>
      <c r="D607" s="160" t="s">
        <v>160</v>
      </c>
      <c r="E607" s="161" t="s">
        <v>1</v>
      </c>
      <c r="F607" s="162" t="s">
        <v>954</v>
      </c>
      <c r="H607" s="163">
        <v>26.75</v>
      </c>
      <c r="L607" s="159"/>
      <c r="M607" s="164"/>
      <c r="N607" s="165"/>
      <c r="O607" s="165"/>
      <c r="P607" s="165"/>
      <c r="Q607" s="165"/>
      <c r="R607" s="165"/>
      <c r="S607" s="165"/>
      <c r="T607" s="166"/>
      <c r="AT607" s="161" t="s">
        <v>160</v>
      </c>
      <c r="AU607" s="161" t="s">
        <v>80</v>
      </c>
      <c r="AV607" s="13" t="s">
        <v>80</v>
      </c>
      <c r="AW607" s="13" t="s">
        <v>27</v>
      </c>
      <c r="AX607" s="13" t="s">
        <v>71</v>
      </c>
      <c r="AY607" s="161" t="s">
        <v>152</v>
      </c>
    </row>
    <row r="608" spans="1:65" s="13" customFormat="1">
      <c r="B608" s="159"/>
      <c r="D608" s="160" t="s">
        <v>160</v>
      </c>
      <c r="E608" s="161" t="s">
        <v>1</v>
      </c>
      <c r="F608" s="162" t="s">
        <v>955</v>
      </c>
      <c r="H608" s="163">
        <v>-1.593</v>
      </c>
      <c r="L608" s="159"/>
      <c r="M608" s="164"/>
      <c r="N608" s="165"/>
      <c r="O608" s="165"/>
      <c r="P608" s="165"/>
      <c r="Q608" s="165"/>
      <c r="R608" s="165"/>
      <c r="S608" s="165"/>
      <c r="T608" s="166"/>
      <c r="AT608" s="161" t="s">
        <v>160</v>
      </c>
      <c r="AU608" s="161" t="s">
        <v>80</v>
      </c>
      <c r="AV608" s="13" t="s">
        <v>80</v>
      </c>
      <c r="AW608" s="13" t="s">
        <v>27</v>
      </c>
      <c r="AX608" s="13" t="s">
        <v>71</v>
      </c>
      <c r="AY608" s="161" t="s">
        <v>152</v>
      </c>
    </row>
    <row r="609" spans="2:51" s="13" customFormat="1">
      <c r="B609" s="159"/>
      <c r="D609" s="160" t="s">
        <v>160</v>
      </c>
      <c r="E609" s="161" t="s">
        <v>1</v>
      </c>
      <c r="F609" s="162" t="s">
        <v>342</v>
      </c>
      <c r="H609" s="163">
        <v>-2.754</v>
      </c>
      <c r="L609" s="159"/>
      <c r="M609" s="164"/>
      <c r="N609" s="165"/>
      <c r="O609" s="165"/>
      <c r="P609" s="165"/>
      <c r="Q609" s="165"/>
      <c r="R609" s="165"/>
      <c r="S609" s="165"/>
      <c r="T609" s="166"/>
      <c r="AT609" s="161" t="s">
        <v>160</v>
      </c>
      <c r="AU609" s="161" t="s">
        <v>80</v>
      </c>
      <c r="AV609" s="13" t="s">
        <v>80</v>
      </c>
      <c r="AW609" s="13" t="s">
        <v>27</v>
      </c>
      <c r="AX609" s="13" t="s">
        <v>71</v>
      </c>
      <c r="AY609" s="161" t="s">
        <v>152</v>
      </c>
    </row>
    <row r="610" spans="2:51" s="13" customFormat="1">
      <c r="B610" s="159"/>
      <c r="D610" s="160" t="s">
        <v>160</v>
      </c>
      <c r="E610" s="161" t="s">
        <v>1</v>
      </c>
      <c r="F610" s="162" t="s">
        <v>945</v>
      </c>
      <c r="H610" s="163">
        <v>-14</v>
      </c>
      <c r="L610" s="159"/>
      <c r="M610" s="164"/>
      <c r="N610" s="165"/>
      <c r="O610" s="165"/>
      <c r="P610" s="165"/>
      <c r="Q610" s="165"/>
      <c r="R610" s="165"/>
      <c r="S610" s="165"/>
      <c r="T610" s="166"/>
      <c r="AT610" s="161" t="s">
        <v>160</v>
      </c>
      <c r="AU610" s="161" t="s">
        <v>80</v>
      </c>
      <c r="AV610" s="13" t="s">
        <v>80</v>
      </c>
      <c r="AW610" s="13" t="s">
        <v>27</v>
      </c>
      <c r="AX610" s="13" t="s">
        <v>71</v>
      </c>
      <c r="AY610" s="161" t="s">
        <v>152</v>
      </c>
    </row>
    <row r="611" spans="2:51" s="13" customFormat="1">
      <c r="B611" s="159"/>
      <c r="D611" s="160" t="s">
        <v>160</v>
      </c>
      <c r="E611" s="161" t="s">
        <v>1</v>
      </c>
      <c r="F611" s="162" t="s">
        <v>345</v>
      </c>
      <c r="H611" s="163">
        <v>-1.82</v>
      </c>
      <c r="L611" s="159"/>
      <c r="M611" s="164"/>
      <c r="N611" s="165"/>
      <c r="O611" s="165"/>
      <c r="P611" s="165"/>
      <c r="Q611" s="165"/>
      <c r="R611" s="165"/>
      <c r="S611" s="165"/>
      <c r="T611" s="166"/>
      <c r="AT611" s="161" t="s">
        <v>160</v>
      </c>
      <c r="AU611" s="161" t="s">
        <v>80</v>
      </c>
      <c r="AV611" s="13" t="s">
        <v>80</v>
      </c>
      <c r="AW611" s="13" t="s">
        <v>27</v>
      </c>
      <c r="AX611" s="13" t="s">
        <v>71</v>
      </c>
      <c r="AY611" s="161" t="s">
        <v>152</v>
      </c>
    </row>
    <row r="612" spans="2:51" s="13" customFormat="1">
      <c r="B612" s="159"/>
      <c r="D612" s="160" t="s">
        <v>160</v>
      </c>
      <c r="E612" s="161" t="s">
        <v>1</v>
      </c>
      <c r="F612" s="162" t="s">
        <v>881</v>
      </c>
      <c r="H612" s="163">
        <v>-1.75</v>
      </c>
      <c r="L612" s="159"/>
      <c r="M612" s="164"/>
      <c r="N612" s="165"/>
      <c r="O612" s="165"/>
      <c r="P612" s="165"/>
      <c r="Q612" s="165"/>
      <c r="R612" s="165"/>
      <c r="S612" s="165"/>
      <c r="T612" s="166"/>
      <c r="AT612" s="161" t="s">
        <v>160</v>
      </c>
      <c r="AU612" s="161" t="s">
        <v>80</v>
      </c>
      <c r="AV612" s="13" t="s">
        <v>80</v>
      </c>
      <c r="AW612" s="13" t="s">
        <v>27</v>
      </c>
      <c r="AX612" s="13" t="s">
        <v>71</v>
      </c>
      <c r="AY612" s="161" t="s">
        <v>152</v>
      </c>
    </row>
    <row r="613" spans="2:51" s="13" customFormat="1">
      <c r="B613" s="159"/>
      <c r="D613" s="160" t="s">
        <v>160</v>
      </c>
      <c r="E613" s="161" t="s">
        <v>1</v>
      </c>
      <c r="F613" s="162" t="s">
        <v>881</v>
      </c>
      <c r="H613" s="163">
        <v>-1.75</v>
      </c>
      <c r="L613" s="159"/>
      <c r="M613" s="164"/>
      <c r="N613" s="165"/>
      <c r="O613" s="165"/>
      <c r="P613" s="165"/>
      <c r="Q613" s="165"/>
      <c r="R613" s="165"/>
      <c r="S613" s="165"/>
      <c r="T613" s="166"/>
      <c r="AT613" s="161" t="s">
        <v>160</v>
      </c>
      <c r="AU613" s="161" t="s">
        <v>80</v>
      </c>
      <c r="AV613" s="13" t="s">
        <v>80</v>
      </c>
      <c r="AW613" s="13" t="s">
        <v>27</v>
      </c>
      <c r="AX613" s="13" t="s">
        <v>71</v>
      </c>
      <c r="AY613" s="161" t="s">
        <v>152</v>
      </c>
    </row>
    <row r="614" spans="2:51" s="13" customFormat="1">
      <c r="B614" s="159"/>
      <c r="D614" s="160" t="s">
        <v>160</v>
      </c>
      <c r="E614" s="161" t="s">
        <v>1</v>
      </c>
      <c r="F614" s="162" t="s">
        <v>956</v>
      </c>
      <c r="H614" s="163">
        <v>-9.8539999999999992</v>
      </c>
      <c r="L614" s="159"/>
      <c r="M614" s="164"/>
      <c r="N614" s="165"/>
      <c r="O614" s="165"/>
      <c r="P614" s="165"/>
      <c r="Q614" s="165"/>
      <c r="R614" s="165"/>
      <c r="S614" s="165"/>
      <c r="T614" s="166"/>
      <c r="AT614" s="161" t="s">
        <v>160</v>
      </c>
      <c r="AU614" s="161" t="s">
        <v>80</v>
      </c>
      <c r="AV614" s="13" t="s">
        <v>80</v>
      </c>
      <c r="AW614" s="13" t="s">
        <v>27</v>
      </c>
      <c r="AX614" s="13" t="s">
        <v>71</v>
      </c>
      <c r="AY614" s="161" t="s">
        <v>152</v>
      </c>
    </row>
    <row r="615" spans="2:51" s="13" customFormat="1">
      <c r="B615" s="159"/>
      <c r="D615" s="160" t="s">
        <v>160</v>
      </c>
      <c r="E615" s="161" t="s">
        <v>1</v>
      </c>
      <c r="F615" s="162" t="s">
        <v>957</v>
      </c>
      <c r="H615" s="163">
        <v>-1.25</v>
      </c>
      <c r="L615" s="159"/>
      <c r="M615" s="164"/>
      <c r="N615" s="165"/>
      <c r="O615" s="165"/>
      <c r="P615" s="165"/>
      <c r="Q615" s="165"/>
      <c r="R615" s="165"/>
      <c r="S615" s="165"/>
      <c r="T615" s="166"/>
      <c r="AT615" s="161" t="s">
        <v>160</v>
      </c>
      <c r="AU615" s="161" t="s">
        <v>80</v>
      </c>
      <c r="AV615" s="13" t="s">
        <v>80</v>
      </c>
      <c r="AW615" s="13" t="s">
        <v>27</v>
      </c>
      <c r="AX615" s="13" t="s">
        <v>71</v>
      </c>
      <c r="AY615" s="161" t="s">
        <v>152</v>
      </c>
    </row>
    <row r="616" spans="2:51" s="13" customFormat="1">
      <c r="B616" s="159"/>
      <c r="D616" s="160" t="s">
        <v>160</v>
      </c>
      <c r="E616" s="161" t="s">
        <v>1</v>
      </c>
      <c r="F616" s="162" t="s">
        <v>958</v>
      </c>
      <c r="H616" s="163">
        <v>-2.4380000000000002</v>
      </c>
      <c r="L616" s="159"/>
      <c r="M616" s="164"/>
      <c r="N616" s="165"/>
      <c r="O616" s="165"/>
      <c r="P616" s="165"/>
      <c r="Q616" s="165"/>
      <c r="R616" s="165"/>
      <c r="S616" s="165"/>
      <c r="T616" s="166"/>
      <c r="AT616" s="161" t="s">
        <v>160</v>
      </c>
      <c r="AU616" s="161" t="s">
        <v>80</v>
      </c>
      <c r="AV616" s="13" t="s">
        <v>80</v>
      </c>
      <c r="AW616" s="13" t="s">
        <v>27</v>
      </c>
      <c r="AX616" s="13" t="s">
        <v>71</v>
      </c>
      <c r="AY616" s="161" t="s">
        <v>152</v>
      </c>
    </row>
    <row r="617" spans="2:51" s="13" customFormat="1">
      <c r="B617" s="159"/>
      <c r="D617" s="160" t="s">
        <v>160</v>
      </c>
      <c r="E617" s="161" t="s">
        <v>1</v>
      </c>
      <c r="F617" s="162" t="s">
        <v>959</v>
      </c>
      <c r="H617" s="163">
        <v>-17.5</v>
      </c>
      <c r="L617" s="159"/>
      <c r="M617" s="164"/>
      <c r="N617" s="165"/>
      <c r="O617" s="165"/>
      <c r="P617" s="165"/>
      <c r="Q617" s="165"/>
      <c r="R617" s="165"/>
      <c r="S617" s="165"/>
      <c r="T617" s="166"/>
      <c r="AT617" s="161" t="s">
        <v>160</v>
      </c>
      <c r="AU617" s="161" t="s">
        <v>80</v>
      </c>
      <c r="AV617" s="13" t="s">
        <v>80</v>
      </c>
      <c r="AW617" s="13" t="s">
        <v>27</v>
      </c>
      <c r="AX617" s="13" t="s">
        <v>71</v>
      </c>
      <c r="AY617" s="161" t="s">
        <v>152</v>
      </c>
    </row>
    <row r="618" spans="2:51" s="13" customFormat="1">
      <c r="B618" s="159"/>
      <c r="D618" s="160" t="s">
        <v>160</v>
      </c>
      <c r="E618" s="161" t="s">
        <v>1</v>
      </c>
      <c r="F618" s="162" t="s">
        <v>960</v>
      </c>
      <c r="H618" s="163">
        <v>-1.875</v>
      </c>
      <c r="L618" s="159"/>
      <c r="M618" s="164"/>
      <c r="N618" s="165"/>
      <c r="O618" s="165"/>
      <c r="P618" s="165"/>
      <c r="Q618" s="165"/>
      <c r="R618" s="165"/>
      <c r="S618" s="165"/>
      <c r="T618" s="166"/>
      <c r="AT618" s="161" t="s">
        <v>160</v>
      </c>
      <c r="AU618" s="161" t="s">
        <v>80</v>
      </c>
      <c r="AV618" s="13" t="s">
        <v>80</v>
      </c>
      <c r="AW618" s="13" t="s">
        <v>27</v>
      </c>
      <c r="AX618" s="13" t="s">
        <v>71</v>
      </c>
      <c r="AY618" s="161" t="s">
        <v>152</v>
      </c>
    </row>
    <row r="619" spans="2:51" s="13" customFormat="1">
      <c r="B619" s="159"/>
      <c r="D619" s="160" t="s">
        <v>160</v>
      </c>
      <c r="E619" s="161" t="s">
        <v>1</v>
      </c>
      <c r="F619" s="162" t="s">
        <v>961</v>
      </c>
      <c r="H619" s="163">
        <v>-1.25</v>
      </c>
      <c r="L619" s="159"/>
      <c r="M619" s="164"/>
      <c r="N619" s="165"/>
      <c r="O619" s="165"/>
      <c r="P619" s="165"/>
      <c r="Q619" s="165"/>
      <c r="R619" s="165"/>
      <c r="S619" s="165"/>
      <c r="T619" s="166"/>
      <c r="AT619" s="161" t="s">
        <v>160</v>
      </c>
      <c r="AU619" s="161" t="s">
        <v>80</v>
      </c>
      <c r="AV619" s="13" t="s">
        <v>80</v>
      </c>
      <c r="AW619" s="13" t="s">
        <v>27</v>
      </c>
      <c r="AX619" s="13" t="s">
        <v>71</v>
      </c>
      <c r="AY619" s="161" t="s">
        <v>152</v>
      </c>
    </row>
    <row r="620" spans="2:51" s="13" customFormat="1">
      <c r="B620" s="159"/>
      <c r="D620" s="160" t="s">
        <v>160</v>
      </c>
      <c r="E620" s="161" t="s">
        <v>1</v>
      </c>
      <c r="F620" s="162" t="s">
        <v>962</v>
      </c>
      <c r="H620" s="163">
        <v>43.01</v>
      </c>
      <c r="L620" s="159"/>
      <c r="M620" s="164"/>
      <c r="N620" s="165"/>
      <c r="O620" s="165"/>
      <c r="P620" s="165"/>
      <c r="Q620" s="165"/>
      <c r="R620" s="165"/>
      <c r="S620" s="165"/>
      <c r="T620" s="166"/>
      <c r="AT620" s="161" t="s">
        <v>160</v>
      </c>
      <c r="AU620" s="161" t="s">
        <v>80</v>
      </c>
      <c r="AV620" s="13" t="s">
        <v>80</v>
      </c>
      <c r="AW620" s="13" t="s">
        <v>27</v>
      </c>
      <c r="AX620" s="13" t="s">
        <v>71</v>
      </c>
      <c r="AY620" s="161" t="s">
        <v>152</v>
      </c>
    </row>
    <row r="621" spans="2:51" s="13" customFormat="1">
      <c r="B621" s="159"/>
      <c r="D621" s="160" t="s">
        <v>160</v>
      </c>
      <c r="E621" s="161" t="s">
        <v>1</v>
      </c>
      <c r="F621" s="162" t="s">
        <v>946</v>
      </c>
      <c r="H621" s="163">
        <v>-2.25</v>
      </c>
      <c r="L621" s="159"/>
      <c r="M621" s="164"/>
      <c r="N621" s="165"/>
      <c r="O621" s="165"/>
      <c r="P621" s="165"/>
      <c r="Q621" s="165"/>
      <c r="R621" s="165"/>
      <c r="S621" s="165"/>
      <c r="T621" s="166"/>
      <c r="AT621" s="161" t="s">
        <v>160</v>
      </c>
      <c r="AU621" s="161" t="s">
        <v>80</v>
      </c>
      <c r="AV621" s="13" t="s">
        <v>80</v>
      </c>
      <c r="AW621" s="13" t="s">
        <v>27</v>
      </c>
      <c r="AX621" s="13" t="s">
        <v>71</v>
      </c>
      <c r="AY621" s="161" t="s">
        <v>152</v>
      </c>
    </row>
    <row r="622" spans="2:51" s="13" customFormat="1">
      <c r="B622" s="159"/>
      <c r="D622" s="160" t="s">
        <v>160</v>
      </c>
      <c r="E622" s="161" t="s">
        <v>1</v>
      </c>
      <c r="F622" s="162" t="s">
        <v>871</v>
      </c>
      <c r="H622" s="163">
        <v>-0.52500000000000002</v>
      </c>
      <c r="L622" s="159"/>
      <c r="M622" s="164"/>
      <c r="N622" s="165"/>
      <c r="O622" s="165"/>
      <c r="P622" s="165"/>
      <c r="Q622" s="165"/>
      <c r="R622" s="165"/>
      <c r="S622" s="165"/>
      <c r="T622" s="166"/>
      <c r="AT622" s="161" t="s">
        <v>160</v>
      </c>
      <c r="AU622" s="161" t="s">
        <v>80</v>
      </c>
      <c r="AV622" s="13" t="s">
        <v>80</v>
      </c>
      <c r="AW622" s="13" t="s">
        <v>27</v>
      </c>
      <c r="AX622" s="13" t="s">
        <v>71</v>
      </c>
      <c r="AY622" s="161" t="s">
        <v>152</v>
      </c>
    </row>
    <row r="623" spans="2:51" s="14" customFormat="1">
      <c r="B623" s="167"/>
      <c r="D623" s="160" t="s">
        <v>160</v>
      </c>
      <c r="E623" s="168" t="s">
        <v>1</v>
      </c>
      <c r="F623" s="169" t="s">
        <v>162</v>
      </c>
      <c r="H623" s="170">
        <v>250.75199999999998</v>
      </c>
      <c r="L623" s="167"/>
      <c r="M623" s="171"/>
      <c r="N623" s="172"/>
      <c r="O623" s="172"/>
      <c r="P623" s="172"/>
      <c r="Q623" s="172"/>
      <c r="R623" s="172"/>
      <c r="S623" s="172"/>
      <c r="T623" s="173"/>
      <c r="AT623" s="168" t="s">
        <v>160</v>
      </c>
      <c r="AU623" s="168" t="s">
        <v>80</v>
      </c>
      <c r="AV623" s="14" t="s">
        <v>158</v>
      </c>
      <c r="AW623" s="14" t="s">
        <v>27</v>
      </c>
      <c r="AX623" s="14" t="s">
        <v>71</v>
      </c>
      <c r="AY623" s="168" t="s">
        <v>152</v>
      </c>
    </row>
    <row r="624" spans="2:51" s="13" customFormat="1">
      <c r="B624" s="159"/>
      <c r="D624" s="160" t="s">
        <v>160</v>
      </c>
      <c r="E624" s="161" t="s">
        <v>1</v>
      </c>
      <c r="F624" s="162" t="s">
        <v>988</v>
      </c>
      <c r="H624" s="163">
        <v>100.301</v>
      </c>
      <c r="L624" s="159"/>
      <c r="M624" s="164"/>
      <c r="N624" s="165"/>
      <c r="O624" s="165"/>
      <c r="P624" s="165"/>
      <c r="Q624" s="165"/>
      <c r="R624" s="165"/>
      <c r="S624" s="165"/>
      <c r="T624" s="166"/>
      <c r="AT624" s="161" t="s">
        <v>160</v>
      </c>
      <c r="AU624" s="161" t="s">
        <v>80</v>
      </c>
      <c r="AV624" s="13" t="s">
        <v>80</v>
      </c>
      <c r="AW624" s="13" t="s">
        <v>27</v>
      </c>
      <c r="AX624" s="13" t="s">
        <v>71</v>
      </c>
      <c r="AY624" s="161" t="s">
        <v>152</v>
      </c>
    </row>
    <row r="625" spans="1:65" s="14" customFormat="1">
      <c r="B625" s="167"/>
      <c r="D625" s="160" t="s">
        <v>160</v>
      </c>
      <c r="E625" s="168" t="s">
        <v>1</v>
      </c>
      <c r="F625" s="169" t="s">
        <v>162</v>
      </c>
      <c r="H625" s="170">
        <v>100.301</v>
      </c>
      <c r="L625" s="167"/>
      <c r="M625" s="171"/>
      <c r="N625" s="172"/>
      <c r="O625" s="172"/>
      <c r="P625" s="172"/>
      <c r="Q625" s="172"/>
      <c r="R625" s="172"/>
      <c r="S625" s="172"/>
      <c r="T625" s="173"/>
      <c r="AT625" s="168" t="s">
        <v>160</v>
      </c>
      <c r="AU625" s="168" t="s">
        <v>80</v>
      </c>
      <c r="AV625" s="14" t="s">
        <v>158</v>
      </c>
      <c r="AW625" s="14" t="s">
        <v>27</v>
      </c>
      <c r="AX625" s="14" t="s">
        <v>78</v>
      </c>
      <c r="AY625" s="168" t="s">
        <v>152</v>
      </c>
    </row>
    <row r="626" spans="1:65" s="2" customFormat="1" ht="16.5" customHeight="1">
      <c r="A626" s="30"/>
      <c r="B626" s="146"/>
      <c r="C626" s="193" t="s">
        <v>989</v>
      </c>
      <c r="D626" s="193" t="s">
        <v>709</v>
      </c>
      <c r="E626" s="194" t="s">
        <v>990</v>
      </c>
      <c r="F626" s="195" t="s">
        <v>991</v>
      </c>
      <c r="G626" s="196" t="s">
        <v>157</v>
      </c>
      <c r="H626" s="197">
        <v>110.331</v>
      </c>
      <c r="I626" s="198">
        <v>223.2</v>
      </c>
      <c r="J626" s="198">
        <f>ROUND(I626*H626,2)</f>
        <v>24625.88</v>
      </c>
      <c r="K626" s="195" t="s">
        <v>173</v>
      </c>
      <c r="L626" s="199"/>
      <c r="M626" s="200" t="s">
        <v>1</v>
      </c>
      <c r="N626" s="201" t="s">
        <v>36</v>
      </c>
      <c r="O626" s="155">
        <v>0</v>
      </c>
      <c r="P626" s="155">
        <f>O626*H626</f>
        <v>0</v>
      </c>
      <c r="Q626" s="155">
        <v>2.3999999999999998E-3</v>
      </c>
      <c r="R626" s="155">
        <f>Q626*H626</f>
        <v>0.26479439999999999</v>
      </c>
      <c r="S626" s="155">
        <v>0</v>
      </c>
      <c r="T626" s="156">
        <f>S626*H626</f>
        <v>0</v>
      </c>
      <c r="U626" s="30"/>
      <c r="V626" s="30"/>
      <c r="W626" s="30"/>
      <c r="X626" s="30"/>
      <c r="Y626" s="30"/>
      <c r="Z626" s="30"/>
      <c r="AA626" s="30"/>
      <c r="AB626" s="30"/>
      <c r="AC626" s="30"/>
      <c r="AD626" s="30"/>
      <c r="AE626" s="30"/>
      <c r="AR626" s="157" t="s">
        <v>196</v>
      </c>
      <c r="AT626" s="157" t="s">
        <v>709</v>
      </c>
      <c r="AU626" s="157" t="s">
        <v>80</v>
      </c>
      <c r="AY626" s="18" t="s">
        <v>152</v>
      </c>
      <c r="BE626" s="158">
        <f>IF(N626="základní",J626,0)</f>
        <v>24625.88</v>
      </c>
      <c r="BF626" s="158">
        <f>IF(N626="snížená",J626,0)</f>
        <v>0</v>
      </c>
      <c r="BG626" s="158">
        <f>IF(N626="zákl. přenesená",J626,0)</f>
        <v>0</v>
      </c>
      <c r="BH626" s="158">
        <f>IF(N626="sníž. přenesená",J626,0)</f>
        <v>0</v>
      </c>
      <c r="BI626" s="158">
        <f>IF(N626="nulová",J626,0)</f>
        <v>0</v>
      </c>
      <c r="BJ626" s="18" t="s">
        <v>78</v>
      </c>
      <c r="BK626" s="158">
        <f>ROUND(I626*H626,2)</f>
        <v>24625.88</v>
      </c>
      <c r="BL626" s="18" t="s">
        <v>158</v>
      </c>
      <c r="BM626" s="157" t="s">
        <v>992</v>
      </c>
    </row>
    <row r="627" spans="1:65" s="13" customFormat="1">
      <c r="B627" s="159"/>
      <c r="D627" s="160" t="s">
        <v>160</v>
      </c>
      <c r="E627" s="161" t="s">
        <v>1</v>
      </c>
      <c r="F627" s="162" t="s">
        <v>993</v>
      </c>
      <c r="H627" s="163">
        <v>110.331</v>
      </c>
      <c r="L627" s="159"/>
      <c r="M627" s="164"/>
      <c r="N627" s="165"/>
      <c r="O627" s="165"/>
      <c r="P627" s="165"/>
      <c r="Q627" s="165"/>
      <c r="R627" s="165"/>
      <c r="S627" s="165"/>
      <c r="T627" s="166"/>
      <c r="AT627" s="161" t="s">
        <v>160</v>
      </c>
      <c r="AU627" s="161" t="s">
        <v>80</v>
      </c>
      <c r="AV627" s="13" t="s">
        <v>80</v>
      </c>
      <c r="AW627" s="13" t="s">
        <v>27</v>
      </c>
      <c r="AX627" s="13" t="s">
        <v>78</v>
      </c>
      <c r="AY627" s="161" t="s">
        <v>152</v>
      </c>
    </row>
    <row r="628" spans="1:65" s="2" customFormat="1" ht="33" customHeight="1">
      <c r="A628" s="30"/>
      <c r="B628" s="146"/>
      <c r="C628" s="147" t="s">
        <v>994</v>
      </c>
      <c r="D628" s="147" t="s">
        <v>154</v>
      </c>
      <c r="E628" s="148" t="s">
        <v>995</v>
      </c>
      <c r="F628" s="149" t="s">
        <v>996</v>
      </c>
      <c r="G628" s="150" t="s">
        <v>306</v>
      </c>
      <c r="H628" s="151">
        <v>58.034999999999997</v>
      </c>
      <c r="I628" s="152">
        <v>141.06</v>
      </c>
      <c r="J628" s="152">
        <f>ROUND(I628*H628,2)</f>
        <v>8186.42</v>
      </c>
      <c r="K628" s="149" t="s">
        <v>173</v>
      </c>
      <c r="L628" s="31"/>
      <c r="M628" s="153" t="s">
        <v>1</v>
      </c>
      <c r="N628" s="154" t="s">
        <v>36</v>
      </c>
      <c r="O628" s="155">
        <v>0.41</v>
      </c>
      <c r="P628" s="155">
        <f>O628*H628</f>
        <v>23.794349999999998</v>
      </c>
      <c r="Q628" s="155">
        <v>3.3899999999999998E-3</v>
      </c>
      <c r="R628" s="155">
        <f>Q628*H628</f>
        <v>0.19673864999999999</v>
      </c>
      <c r="S628" s="155">
        <v>0</v>
      </c>
      <c r="T628" s="156">
        <f>S628*H628</f>
        <v>0</v>
      </c>
      <c r="U628" s="30"/>
      <c r="V628" s="30"/>
      <c r="W628" s="30"/>
      <c r="X628" s="30"/>
      <c r="Y628" s="30"/>
      <c r="Z628" s="30"/>
      <c r="AA628" s="30"/>
      <c r="AB628" s="30"/>
      <c r="AC628" s="30"/>
      <c r="AD628" s="30"/>
      <c r="AE628" s="30"/>
      <c r="AR628" s="157" t="s">
        <v>158</v>
      </c>
      <c r="AT628" s="157" t="s">
        <v>154</v>
      </c>
      <c r="AU628" s="157" t="s">
        <v>80</v>
      </c>
      <c r="AY628" s="18" t="s">
        <v>152</v>
      </c>
      <c r="BE628" s="158">
        <f>IF(N628="základní",J628,0)</f>
        <v>8186.42</v>
      </c>
      <c r="BF628" s="158">
        <f>IF(N628="snížená",J628,0)</f>
        <v>0</v>
      </c>
      <c r="BG628" s="158">
        <f>IF(N628="zákl. přenesená",J628,0)</f>
        <v>0</v>
      </c>
      <c r="BH628" s="158">
        <f>IF(N628="sníž. přenesená",J628,0)</f>
        <v>0</v>
      </c>
      <c r="BI628" s="158">
        <f>IF(N628="nulová",J628,0)</f>
        <v>0</v>
      </c>
      <c r="BJ628" s="18" t="s">
        <v>78</v>
      </c>
      <c r="BK628" s="158">
        <f>ROUND(I628*H628,2)</f>
        <v>8186.42</v>
      </c>
      <c r="BL628" s="18" t="s">
        <v>158</v>
      </c>
      <c r="BM628" s="157" t="s">
        <v>997</v>
      </c>
    </row>
    <row r="629" spans="1:65" s="15" customFormat="1">
      <c r="B629" s="174"/>
      <c r="D629" s="160" t="s">
        <v>160</v>
      </c>
      <c r="E629" s="175" t="s">
        <v>1</v>
      </c>
      <c r="F629" s="176" t="s">
        <v>883</v>
      </c>
      <c r="H629" s="175" t="s">
        <v>1</v>
      </c>
      <c r="L629" s="174"/>
      <c r="M629" s="177"/>
      <c r="N629" s="178"/>
      <c r="O629" s="178"/>
      <c r="P629" s="178"/>
      <c r="Q629" s="178"/>
      <c r="R629" s="178"/>
      <c r="S629" s="178"/>
      <c r="T629" s="179"/>
      <c r="AT629" s="175" t="s">
        <v>160</v>
      </c>
      <c r="AU629" s="175" t="s">
        <v>80</v>
      </c>
      <c r="AV629" s="15" t="s">
        <v>78</v>
      </c>
      <c r="AW629" s="15" t="s">
        <v>27</v>
      </c>
      <c r="AX629" s="15" t="s">
        <v>71</v>
      </c>
      <c r="AY629" s="175" t="s">
        <v>152</v>
      </c>
    </row>
    <row r="630" spans="1:65" s="13" customFormat="1">
      <c r="B630" s="159"/>
      <c r="D630" s="160" t="s">
        <v>160</v>
      </c>
      <c r="E630" s="161" t="s">
        <v>1</v>
      </c>
      <c r="F630" s="162" t="s">
        <v>998</v>
      </c>
      <c r="H630" s="163">
        <v>6</v>
      </c>
      <c r="L630" s="159"/>
      <c r="M630" s="164"/>
      <c r="N630" s="165"/>
      <c r="O630" s="165"/>
      <c r="P630" s="165"/>
      <c r="Q630" s="165"/>
      <c r="R630" s="165"/>
      <c r="S630" s="165"/>
      <c r="T630" s="166"/>
      <c r="AT630" s="161" t="s">
        <v>160</v>
      </c>
      <c r="AU630" s="161" t="s">
        <v>80</v>
      </c>
      <c r="AV630" s="13" t="s">
        <v>80</v>
      </c>
      <c r="AW630" s="13" t="s">
        <v>27</v>
      </c>
      <c r="AX630" s="13" t="s">
        <v>71</v>
      </c>
      <c r="AY630" s="161" t="s">
        <v>152</v>
      </c>
    </row>
    <row r="631" spans="1:65" s="13" customFormat="1">
      <c r="B631" s="159"/>
      <c r="D631" s="160" t="s">
        <v>160</v>
      </c>
      <c r="E631" s="161" t="s">
        <v>1</v>
      </c>
      <c r="F631" s="162" t="s">
        <v>999</v>
      </c>
      <c r="H631" s="163">
        <v>22</v>
      </c>
      <c r="L631" s="159"/>
      <c r="M631" s="164"/>
      <c r="N631" s="165"/>
      <c r="O631" s="165"/>
      <c r="P631" s="165"/>
      <c r="Q631" s="165"/>
      <c r="R631" s="165"/>
      <c r="S631" s="165"/>
      <c r="T631" s="166"/>
      <c r="AT631" s="161" t="s">
        <v>160</v>
      </c>
      <c r="AU631" s="161" t="s">
        <v>80</v>
      </c>
      <c r="AV631" s="13" t="s">
        <v>80</v>
      </c>
      <c r="AW631" s="13" t="s">
        <v>27</v>
      </c>
      <c r="AX631" s="13" t="s">
        <v>71</v>
      </c>
      <c r="AY631" s="161" t="s">
        <v>152</v>
      </c>
    </row>
    <row r="632" spans="1:65" s="13" customFormat="1">
      <c r="B632" s="159"/>
      <c r="D632" s="160" t="s">
        <v>160</v>
      </c>
      <c r="E632" s="161" t="s">
        <v>1</v>
      </c>
      <c r="F632" s="162" t="s">
        <v>1000</v>
      </c>
      <c r="H632" s="163">
        <v>5</v>
      </c>
      <c r="L632" s="159"/>
      <c r="M632" s="164"/>
      <c r="N632" s="165"/>
      <c r="O632" s="165"/>
      <c r="P632" s="165"/>
      <c r="Q632" s="165"/>
      <c r="R632" s="165"/>
      <c r="S632" s="165"/>
      <c r="T632" s="166"/>
      <c r="AT632" s="161" t="s">
        <v>160</v>
      </c>
      <c r="AU632" s="161" t="s">
        <v>80</v>
      </c>
      <c r="AV632" s="13" t="s">
        <v>80</v>
      </c>
      <c r="AW632" s="13" t="s">
        <v>27</v>
      </c>
      <c r="AX632" s="13" t="s">
        <v>71</v>
      </c>
      <c r="AY632" s="161" t="s">
        <v>152</v>
      </c>
    </row>
    <row r="633" spans="1:65" s="13" customFormat="1">
      <c r="B633" s="159"/>
      <c r="D633" s="160" t="s">
        <v>160</v>
      </c>
      <c r="E633" s="161" t="s">
        <v>1</v>
      </c>
      <c r="F633" s="162" t="s">
        <v>1001</v>
      </c>
      <c r="H633" s="163">
        <v>4.5</v>
      </c>
      <c r="L633" s="159"/>
      <c r="M633" s="164"/>
      <c r="N633" s="165"/>
      <c r="O633" s="165"/>
      <c r="P633" s="165"/>
      <c r="Q633" s="165"/>
      <c r="R633" s="165"/>
      <c r="S633" s="165"/>
      <c r="T633" s="166"/>
      <c r="AT633" s="161" t="s">
        <v>160</v>
      </c>
      <c r="AU633" s="161" t="s">
        <v>80</v>
      </c>
      <c r="AV633" s="13" t="s">
        <v>80</v>
      </c>
      <c r="AW633" s="13" t="s">
        <v>27</v>
      </c>
      <c r="AX633" s="13" t="s">
        <v>71</v>
      </c>
      <c r="AY633" s="161" t="s">
        <v>152</v>
      </c>
    </row>
    <row r="634" spans="1:65" s="13" customFormat="1">
      <c r="B634" s="159"/>
      <c r="D634" s="160" t="s">
        <v>160</v>
      </c>
      <c r="E634" s="161" t="s">
        <v>1</v>
      </c>
      <c r="F634" s="162" t="s">
        <v>1002</v>
      </c>
      <c r="H634" s="163">
        <v>5.4</v>
      </c>
      <c r="L634" s="159"/>
      <c r="M634" s="164"/>
      <c r="N634" s="165"/>
      <c r="O634" s="165"/>
      <c r="P634" s="165"/>
      <c r="Q634" s="165"/>
      <c r="R634" s="165"/>
      <c r="S634" s="165"/>
      <c r="T634" s="166"/>
      <c r="AT634" s="161" t="s">
        <v>160</v>
      </c>
      <c r="AU634" s="161" t="s">
        <v>80</v>
      </c>
      <c r="AV634" s="13" t="s">
        <v>80</v>
      </c>
      <c r="AW634" s="13" t="s">
        <v>27</v>
      </c>
      <c r="AX634" s="13" t="s">
        <v>71</v>
      </c>
      <c r="AY634" s="161" t="s">
        <v>152</v>
      </c>
    </row>
    <row r="635" spans="1:65" s="13" customFormat="1">
      <c r="B635" s="159"/>
      <c r="D635" s="160" t="s">
        <v>160</v>
      </c>
      <c r="E635" s="161" t="s">
        <v>1</v>
      </c>
      <c r="F635" s="162" t="s">
        <v>1003</v>
      </c>
      <c r="H635" s="163">
        <v>7.1</v>
      </c>
      <c r="L635" s="159"/>
      <c r="M635" s="164"/>
      <c r="N635" s="165"/>
      <c r="O635" s="165"/>
      <c r="P635" s="165"/>
      <c r="Q635" s="165"/>
      <c r="R635" s="165"/>
      <c r="S635" s="165"/>
      <c r="T635" s="166"/>
      <c r="AT635" s="161" t="s">
        <v>160</v>
      </c>
      <c r="AU635" s="161" t="s">
        <v>80</v>
      </c>
      <c r="AV635" s="13" t="s">
        <v>80</v>
      </c>
      <c r="AW635" s="13" t="s">
        <v>27</v>
      </c>
      <c r="AX635" s="13" t="s">
        <v>71</v>
      </c>
      <c r="AY635" s="161" t="s">
        <v>152</v>
      </c>
    </row>
    <row r="636" spans="1:65" s="13" customFormat="1">
      <c r="B636" s="159"/>
      <c r="D636" s="160" t="s">
        <v>160</v>
      </c>
      <c r="E636" s="161" t="s">
        <v>1</v>
      </c>
      <c r="F636" s="162" t="s">
        <v>1004</v>
      </c>
      <c r="H636" s="163">
        <v>2.0750000000000002</v>
      </c>
      <c r="L636" s="159"/>
      <c r="M636" s="164"/>
      <c r="N636" s="165"/>
      <c r="O636" s="165"/>
      <c r="P636" s="165"/>
      <c r="Q636" s="165"/>
      <c r="R636" s="165"/>
      <c r="S636" s="165"/>
      <c r="T636" s="166"/>
      <c r="AT636" s="161" t="s">
        <v>160</v>
      </c>
      <c r="AU636" s="161" t="s">
        <v>80</v>
      </c>
      <c r="AV636" s="13" t="s">
        <v>80</v>
      </c>
      <c r="AW636" s="13" t="s">
        <v>27</v>
      </c>
      <c r="AX636" s="13" t="s">
        <v>71</v>
      </c>
      <c r="AY636" s="161" t="s">
        <v>152</v>
      </c>
    </row>
    <row r="637" spans="1:65" s="13" customFormat="1">
      <c r="B637" s="159"/>
      <c r="D637" s="160" t="s">
        <v>160</v>
      </c>
      <c r="E637" s="161" t="s">
        <v>1</v>
      </c>
      <c r="F637" s="162" t="s">
        <v>1005</v>
      </c>
      <c r="H637" s="163">
        <v>5.96</v>
      </c>
      <c r="L637" s="159"/>
      <c r="M637" s="164"/>
      <c r="N637" s="165"/>
      <c r="O637" s="165"/>
      <c r="P637" s="165"/>
      <c r="Q637" s="165"/>
      <c r="R637" s="165"/>
      <c r="S637" s="165"/>
      <c r="T637" s="166"/>
      <c r="AT637" s="161" t="s">
        <v>160</v>
      </c>
      <c r="AU637" s="161" t="s">
        <v>80</v>
      </c>
      <c r="AV637" s="13" t="s">
        <v>80</v>
      </c>
      <c r="AW637" s="13" t="s">
        <v>27</v>
      </c>
      <c r="AX637" s="13" t="s">
        <v>71</v>
      </c>
      <c r="AY637" s="161" t="s">
        <v>152</v>
      </c>
    </row>
    <row r="638" spans="1:65" s="14" customFormat="1">
      <c r="B638" s="167"/>
      <c r="D638" s="160" t="s">
        <v>160</v>
      </c>
      <c r="E638" s="168" t="s">
        <v>1</v>
      </c>
      <c r="F638" s="169" t="s">
        <v>162</v>
      </c>
      <c r="H638" s="170">
        <v>58.035000000000004</v>
      </c>
      <c r="L638" s="167"/>
      <c r="M638" s="171"/>
      <c r="N638" s="172"/>
      <c r="O638" s="172"/>
      <c r="P638" s="172"/>
      <c r="Q638" s="172"/>
      <c r="R638" s="172"/>
      <c r="S638" s="172"/>
      <c r="T638" s="173"/>
      <c r="AT638" s="168" t="s">
        <v>160</v>
      </c>
      <c r="AU638" s="168" t="s">
        <v>80</v>
      </c>
      <c r="AV638" s="14" t="s">
        <v>158</v>
      </c>
      <c r="AW638" s="14" t="s">
        <v>27</v>
      </c>
      <c r="AX638" s="14" t="s">
        <v>78</v>
      </c>
      <c r="AY638" s="168" t="s">
        <v>152</v>
      </c>
    </row>
    <row r="639" spans="1:65" s="2" customFormat="1" ht="16.5" customHeight="1">
      <c r="A639" s="30"/>
      <c r="B639" s="146"/>
      <c r="C639" s="193" t="s">
        <v>1006</v>
      </c>
      <c r="D639" s="193" t="s">
        <v>709</v>
      </c>
      <c r="E639" s="194" t="s">
        <v>1007</v>
      </c>
      <c r="F639" s="195" t="s">
        <v>1008</v>
      </c>
      <c r="G639" s="196" t="s">
        <v>157</v>
      </c>
      <c r="H639" s="197">
        <v>25.535</v>
      </c>
      <c r="I639" s="198">
        <v>55.84</v>
      </c>
      <c r="J639" s="198">
        <f>ROUND(I639*H639,2)</f>
        <v>1425.87</v>
      </c>
      <c r="K639" s="195" t="s">
        <v>173</v>
      </c>
      <c r="L639" s="199"/>
      <c r="M639" s="200" t="s">
        <v>1</v>
      </c>
      <c r="N639" s="201" t="s">
        <v>36</v>
      </c>
      <c r="O639" s="155">
        <v>0</v>
      </c>
      <c r="P639" s="155">
        <f>O639*H639</f>
        <v>0</v>
      </c>
      <c r="Q639" s="155">
        <v>5.9999999999999995E-4</v>
      </c>
      <c r="R639" s="155">
        <f>Q639*H639</f>
        <v>1.5321E-2</v>
      </c>
      <c r="S639" s="155">
        <v>0</v>
      </c>
      <c r="T639" s="156">
        <f>S639*H639</f>
        <v>0</v>
      </c>
      <c r="U639" s="30"/>
      <c r="V639" s="30"/>
      <c r="W639" s="30"/>
      <c r="X639" s="30"/>
      <c r="Y639" s="30"/>
      <c r="Z639" s="30"/>
      <c r="AA639" s="30"/>
      <c r="AB639" s="30"/>
      <c r="AC639" s="30"/>
      <c r="AD639" s="30"/>
      <c r="AE639" s="30"/>
      <c r="AR639" s="157" t="s">
        <v>196</v>
      </c>
      <c r="AT639" s="157" t="s">
        <v>709</v>
      </c>
      <c r="AU639" s="157" t="s">
        <v>80</v>
      </c>
      <c r="AY639" s="18" t="s">
        <v>152</v>
      </c>
      <c r="BE639" s="158">
        <f>IF(N639="základní",J639,0)</f>
        <v>1425.87</v>
      </c>
      <c r="BF639" s="158">
        <f>IF(N639="snížená",J639,0)</f>
        <v>0</v>
      </c>
      <c r="BG639" s="158">
        <f>IF(N639="zákl. přenesená",J639,0)</f>
        <v>0</v>
      </c>
      <c r="BH639" s="158">
        <f>IF(N639="sníž. přenesená",J639,0)</f>
        <v>0</v>
      </c>
      <c r="BI639" s="158">
        <f>IF(N639="nulová",J639,0)</f>
        <v>0</v>
      </c>
      <c r="BJ639" s="18" t="s">
        <v>78</v>
      </c>
      <c r="BK639" s="158">
        <f>ROUND(I639*H639,2)</f>
        <v>1425.87</v>
      </c>
      <c r="BL639" s="18" t="s">
        <v>158</v>
      </c>
      <c r="BM639" s="157" t="s">
        <v>1009</v>
      </c>
    </row>
    <row r="640" spans="1:65" s="13" customFormat="1">
      <c r="B640" s="159"/>
      <c r="D640" s="160" t="s">
        <v>160</v>
      </c>
      <c r="E640" s="161" t="s">
        <v>1</v>
      </c>
      <c r="F640" s="162" t="s">
        <v>1010</v>
      </c>
      <c r="H640" s="163">
        <v>25.535</v>
      </c>
      <c r="L640" s="159"/>
      <c r="M640" s="164"/>
      <c r="N640" s="165"/>
      <c r="O640" s="165"/>
      <c r="P640" s="165"/>
      <c r="Q640" s="165"/>
      <c r="R640" s="165"/>
      <c r="S640" s="165"/>
      <c r="T640" s="166"/>
      <c r="AT640" s="161" t="s">
        <v>160</v>
      </c>
      <c r="AU640" s="161" t="s">
        <v>80</v>
      </c>
      <c r="AV640" s="13" t="s">
        <v>80</v>
      </c>
      <c r="AW640" s="13" t="s">
        <v>27</v>
      </c>
      <c r="AX640" s="13" t="s">
        <v>78</v>
      </c>
      <c r="AY640" s="161" t="s">
        <v>152</v>
      </c>
    </row>
    <row r="641" spans="1:65" s="2" customFormat="1" ht="33" customHeight="1">
      <c r="A641" s="30"/>
      <c r="B641" s="146"/>
      <c r="C641" s="147" t="s">
        <v>1011</v>
      </c>
      <c r="D641" s="147" t="s">
        <v>154</v>
      </c>
      <c r="E641" s="148" t="s">
        <v>995</v>
      </c>
      <c r="F641" s="149" t="s">
        <v>996</v>
      </c>
      <c r="G641" s="150" t="s">
        <v>306</v>
      </c>
      <c r="H641" s="151">
        <v>43.774999999999999</v>
      </c>
      <c r="I641" s="152">
        <v>141.06</v>
      </c>
      <c r="J641" s="152">
        <f>ROUND(I641*H641,2)</f>
        <v>6174.9</v>
      </c>
      <c r="K641" s="149" t="s">
        <v>173</v>
      </c>
      <c r="L641" s="31"/>
      <c r="M641" s="153" t="s">
        <v>1</v>
      </c>
      <c r="N641" s="154" t="s">
        <v>36</v>
      </c>
      <c r="O641" s="155">
        <v>0.41</v>
      </c>
      <c r="P641" s="155">
        <f>O641*H641</f>
        <v>17.947749999999999</v>
      </c>
      <c r="Q641" s="155">
        <v>3.3899999999999998E-3</v>
      </c>
      <c r="R641" s="155">
        <f>Q641*H641</f>
        <v>0.14839724999999998</v>
      </c>
      <c r="S641" s="155">
        <v>0</v>
      </c>
      <c r="T641" s="156">
        <f>S641*H641</f>
        <v>0</v>
      </c>
      <c r="U641" s="30"/>
      <c r="V641" s="30"/>
      <c r="W641" s="30"/>
      <c r="X641" s="30"/>
      <c r="Y641" s="30"/>
      <c r="Z641" s="30"/>
      <c r="AA641" s="30"/>
      <c r="AB641" s="30"/>
      <c r="AC641" s="30"/>
      <c r="AD641" s="30"/>
      <c r="AE641" s="30"/>
      <c r="AR641" s="157" t="s">
        <v>158</v>
      </c>
      <c r="AT641" s="157" t="s">
        <v>154</v>
      </c>
      <c r="AU641" s="157" t="s">
        <v>80</v>
      </c>
      <c r="AY641" s="18" t="s">
        <v>152</v>
      </c>
      <c r="BE641" s="158">
        <f>IF(N641="základní",J641,0)</f>
        <v>6174.9</v>
      </c>
      <c r="BF641" s="158">
        <f>IF(N641="snížená",J641,0)</f>
        <v>0</v>
      </c>
      <c r="BG641" s="158">
        <f>IF(N641="zákl. přenesená",J641,0)</f>
        <v>0</v>
      </c>
      <c r="BH641" s="158">
        <f>IF(N641="sníž. přenesená",J641,0)</f>
        <v>0</v>
      </c>
      <c r="BI641" s="158">
        <f>IF(N641="nulová",J641,0)</f>
        <v>0</v>
      </c>
      <c r="BJ641" s="18" t="s">
        <v>78</v>
      </c>
      <c r="BK641" s="158">
        <f>ROUND(I641*H641,2)</f>
        <v>6174.9</v>
      </c>
      <c r="BL641" s="18" t="s">
        <v>158</v>
      </c>
      <c r="BM641" s="157" t="s">
        <v>1012</v>
      </c>
    </row>
    <row r="642" spans="1:65" s="15" customFormat="1">
      <c r="B642" s="174"/>
      <c r="D642" s="160" t="s">
        <v>160</v>
      </c>
      <c r="E642" s="175" t="s">
        <v>1</v>
      </c>
      <c r="F642" s="176" t="s">
        <v>1013</v>
      </c>
      <c r="H642" s="175" t="s">
        <v>1</v>
      </c>
      <c r="L642" s="174"/>
      <c r="M642" s="177"/>
      <c r="N642" s="178"/>
      <c r="O642" s="178"/>
      <c r="P642" s="178"/>
      <c r="Q642" s="178"/>
      <c r="R642" s="178"/>
      <c r="S642" s="178"/>
      <c r="T642" s="179"/>
      <c r="AT642" s="175" t="s">
        <v>160</v>
      </c>
      <c r="AU642" s="175" t="s">
        <v>80</v>
      </c>
      <c r="AV642" s="15" t="s">
        <v>78</v>
      </c>
      <c r="AW642" s="15" t="s">
        <v>27</v>
      </c>
      <c r="AX642" s="15" t="s">
        <v>71</v>
      </c>
      <c r="AY642" s="175" t="s">
        <v>152</v>
      </c>
    </row>
    <row r="643" spans="1:65" s="13" customFormat="1">
      <c r="B643" s="159"/>
      <c r="D643" s="160" t="s">
        <v>160</v>
      </c>
      <c r="E643" s="161" t="s">
        <v>1</v>
      </c>
      <c r="F643" s="162" t="s">
        <v>1014</v>
      </c>
      <c r="H643" s="163">
        <v>5.4</v>
      </c>
      <c r="L643" s="159"/>
      <c r="M643" s="164"/>
      <c r="N643" s="165"/>
      <c r="O643" s="165"/>
      <c r="P643" s="165"/>
      <c r="Q643" s="165"/>
      <c r="R643" s="165"/>
      <c r="S643" s="165"/>
      <c r="T643" s="166"/>
      <c r="AT643" s="161" t="s">
        <v>160</v>
      </c>
      <c r="AU643" s="161" t="s">
        <v>80</v>
      </c>
      <c r="AV643" s="13" t="s">
        <v>80</v>
      </c>
      <c r="AW643" s="13" t="s">
        <v>27</v>
      </c>
      <c r="AX643" s="13" t="s">
        <v>71</v>
      </c>
      <c r="AY643" s="161" t="s">
        <v>152</v>
      </c>
    </row>
    <row r="644" spans="1:65" s="13" customFormat="1">
      <c r="B644" s="159"/>
      <c r="D644" s="160" t="s">
        <v>160</v>
      </c>
      <c r="E644" s="161" t="s">
        <v>1</v>
      </c>
      <c r="F644" s="162" t="s">
        <v>1015</v>
      </c>
      <c r="H644" s="163">
        <v>8</v>
      </c>
      <c r="L644" s="159"/>
      <c r="M644" s="164"/>
      <c r="N644" s="165"/>
      <c r="O644" s="165"/>
      <c r="P644" s="165"/>
      <c r="Q644" s="165"/>
      <c r="R644" s="165"/>
      <c r="S644" s="165"/>
      <c r="T644" s="166"/>
      <c r="AT644" s="161" t="s">
        <v>160</v>
      </c>
      <c r="AU644" s="161" t="s">
        <v>80</v>
      </c>
      <c r="AV644" s="13" t="s">
        <v>80</v>
      </c>
      <c r="AW644" s="13" t="s">
        <v>27</v>
      </c>
      <c r="AX644" s="13" t="s">
        <v>71</v>
      </c>
      <c r="AY644" s="161" t="s">
        <v>152</v>
      </c>
    </row>
    <row r="645" spans="1:65" s="13" customFormat="1">
      <c r="B645" s="159"/>
      <c r="D645" s="160" t="s">
        <v>160</v>
      </c>
      <c r="E645" s="161" t="s">
        <v>1</v>
      </c>
      <c r="F645" s="162" t="s">
        <v>1016</v>
      </c>
      <c r="H645" s="163">
        <v>5.0999999999999996</v>
      </c>
      <c r="L645" s="159"/>
      <c r="M645" s="164"/>
      <c r="N645" s="165"/>
      <c r="O645" s="165"/>
      <c r="P645" s="165"/>
      <c r="Q645" s="165"/>
      <c r="R645" s="165"/>
      <c r="S645" s="165"/>
      <c r="T645" s="166"/>
      <c r="AT645" s="161" t="s">
        <v>160</v>
      </c>
      <c r="AU645" s="161" t="s">
        <v>80</v>
      </c>
      <c r="AV645" s="13" t="s">
        <v>80</v>
      </c>
      <c r="AW645" s="13" t="s">
        <v>27</v>
      </c>
      <c r="AX645" s="13" t="s">
        <v>71</v>
      </c>
      <c r="AY645" s="161" t="s">
        <v>152</v>
      </c>
    </row>
    <row r="646" spans="1:65" s="13" customFormat="1">
      <c r="B646" s="159"/>
      <c r="D646" s="160" t="s">
        <v>160</v>
      </c>
      <c r="E646" s="161" t="s">
        <v>1</v>
      </c>
      <c r="F646" s="162" t="s">
        <v>1017</v>
      </c>
      <c r="H646" s="163">
        <v>2</v>
      </c>
      <c r="L646" s="159"/>
      <c r="M646" s="164"/>
      <c r="N646" s="165"/>
      <c r="O646" s="165"/>
      <c r="P646" s="165"/>
      <c r="Q646" s="165"/>
      <c r="R646" s="165"/>
      <c r="S646" s="165"/>
      <c r="T646" s="166"/>
      <c r="AT646" s="161" t="s">
        <v>160</v>
      </c>
      <c r="AU646" s="161" t="s">
        <v>80</v>
      </c>
      <c r="AV646" s="13" t="s">
        <v>80</v>
      </c>
      <c r="AW646" s="13" t="s">
        <v>27</v>
      </c>
      <c r="AX646" s="13" t="s">
        <v>71</v>
      </c>
      <c r="AY646" s="161" t="s">
        <v>152</v>
      </c>
    </row>
    <row r="647" spans="1:65" s="13" customFormat="1">
      <c r="B647" s="159"/>
      <c r="D647" s="160" t="s">
        <v>160</v>
      </c>
      <c r="E647" s="161" t="s">
        <v>1</v>
      </c>
      <c r="F647" s="162" t="s">
        <v>1018</v>
      </c>
      <c r="H647" s="163">
        <v>0.875</v>
      </c>
      <c r="L647" s="159"/>
      <c r="M647" s="164"/>
      <c r="N647" s="165"/>
      <c r="O647" s="165"/>
      <c r="P647" s="165"/>
      <c r="Q647" s="165"/>
      <c r="R647" s="165"/>
      <c r="S647" s="165"/>
      <c r="T647" s="166"/>
      <c r="AT647" s="161" t="s">
        <v>160</v>
      </c>
      <c r="AU647" s="161" t="s">
        <v>80</v>
      </c>
      <c r="AV647" s="13" t="s">
        <v>80</v>
      </c>
      <c r="AW647" s="13" t="s">
        <v>27</v>
      </c>
      <c r="AX647" s="13" t="s">
        <v>71</v>
      </c>
      <c r="AY647" s="161" t="s">
        <v>152</v>
      </c>
    </row>
    <row r="648" spans="1:65" s="15" customFormat="1">
      <c r="B648" s="174"/>
      <c r="D648" s="160" t="s">
        <v>160</v>
      </c>
      <c r="E648" s="175" t="s">
        <v>1</v>
      </c>
      <c r="F648" s="176" t="s">
        <v>1019</v>
      </c>
      <c r="H648" s="175" t="s">
        <v>1</v>
      </c>
      <c r="L648" s="174"/>
      <c r="M648" s="177"/>
      <c r="N648" s="178"/>
      <c r="O648" s="178"/>
      <c r="P648" s="178"/>
      <c r="Q648" s="178"/>
      <c r="R648" s="178"/>
      <c r="S648" s="178"/>
      <c r="T648" s="179"/>
      <c r="AT648" s="175" t="s">
        <v>160</v>
      </c>
      <c r="AU648" s="175" t="s">
        <v>80</v>
      </c>
      <c r="AV648" s="15" t="s">
        <v>78</v>
      </c>
      <c r="AW648" s="15" t="s">
        <v>27</v>
      </c>
      <c r="AX648" s="15" t="s">
        <v>71</v>
      </c>
      <c r="AY648" s="175" t="s">
        <v>152</v>
      </c>
    </row>
    <row r="649" spans="1:65" s="13" customFormat="1">
      <c r="B649" s="159"/>
      <c r="D649" s="160" t="s">
        <v>160</v>
      </c>
      <c r="E649" s="161" t="s">
        <v>1</v>
      </c>
      <c r="F649" s="162" t="s">
        <v>1020</v>
      </c>
      <c r="H649" s="163">
        <v>16</v>
      </c>
      <c r="L649" s="159"/>
      <c r="M649" s="164"/>
      <c r="N649" s="165"/>
      <c r="O649" s="165"/>
      <c r="P649" s="165"/>
      <c r="Q649" s="165"/>
      <c r="R649" s="165"/>
      <c r="S649" s="165"/>
      <c r="T649" s="166"/>
      <c r="AT649" s="161" t="s">
        <v>160</v>
      </c>
      <c r="AU649" s="161" t="s">
        <v>80</v>
      </c>
      <c r="AV649" s="13" t="s">
        <v>80</v>
      </c>
      <c r="AW649" s="13" t="s">
        <v>27</v>
      </c>
      <c r="AX649" s="13" t="s">
        <v>71</v>
      </c>
      <c r="AY649" s="161" t="s">
        <v>152</v>
      </c>
    </row>
    <row r="650" spans="1:65" s="13" customFormat="1">
      <c r="B650" s="159"/>
      <c r="D650" s="160" t="s">
        <v>160</v>
      </c>
      <c r="E650" s="161" t="s">
        <v>1</v>
      </c>
      <c r="F650" s="162" t="s">
        <v>1021</v>
      </c>
      <c r="H650" s="163">
        <v>3.9</v>
      </c>
      <c r="L650" s="159"/>
      <c r="M650" s="164"/>
      <c r="N650" s="165"/>
      <c r="O650" s="165"/>
      <c r="P650" s="165"/>
      <c r="Q650" s="165"/>
      <c r="R650" s="165"/>
      <c r="S650" s="165"/>
      <c r="T650" s="166"/>
      <c r="AT650" s="161" t="s">
        <v>160</v>
      </c>
      <c r="AU650" s="161" t="s">
        <v>80</v>
      </c>
      <c r="AV650" s="13" t="s">
        <v>80</v>
      </c>
      <c r="AW650" s="13" t="s">
        <v>27</v>
      </c>
      <c r="AX650" s="13" t="s">
        <v>71</v>
      </c>
      <c r="AY650" s="161" t="s">
        <v>152</v>
      </c>
    </row>
    <row r="651" spans="1:65" s="13" customFormat="1">
      <c r="B651" s="159"/>
      <c r="D651" s="160" t="s">
        <v>160</v>
      </c>
      <c r="E651" s="161" t="s">
        <v>1</v>
      </c>
      <c r="F651" s="162" t="s">
        <v>1022</v>
      </c>
      <c r="H651" s="163">
        <v>2.5</v>
      </c>
      <c r="L651" s="159"/>
      <c r="M651" s="164"/>
      <c r="N651" s="165"/>
      <c r="O651" s="165"/>
      <c r="P651" s="165"/>
      <c r="Q651" s="165"/>
      <c r="R651" s="165"/>
      <c r="S651" s="165"/>
      <c r="T651" s="166"/>
      <c r="AT651" s="161" t="s">
        <v>160</v>
      </c>
      <c r="AU651" s="161" t="s">
        <v>80</v>
      </c>
      <c r="AV651" s="13" t="s">
        <v>80</v>
      </c>
      <c r="AW651" s="13" t="s">
        <v>27</v>
      </c>
      <c r="AX651" s="13" t="s">
        <v>71</v>
      </c>
      <c r="AY651" s="161" t="s">
        <v>152</v>
      </c>
    </row>
    <row r="652" spans="1:65" s="14" customFormat="1">
      <c r="B652" s="167"/>
      <c r="D652" s="160" t="s">
        <v>160</v>
      </c>
      <c r="E652" s="168" t="s">
        <v>1</v>
      </c>
      <c r="F652" s="169" t="s">
        <v>162</v>
      </c>
      <c r="H652" s="170">
        <v>43.774999999999999</v>
      </c>
      <c r="L652" s="167"/>
      <c r="M652" s="171"/>
      <c r="N652" s="172"/>
      <c r="O652" s="172"/>
      <c r="P652" s="172"/>
      <c r="Q652" s="172"/>
      <c r="R652" s="172"/>
      <c r="S652" s="172"/>
      <c r="T652" s="173"/>
      <c r="AT652" s="168" t="s">
        <v>160</v>
      </c>
      <c r="AU652" s="168" t="s">
        <v>80</v>
      </c>
      <c r="AV652" s="14" t="s">
        <v>158</v>
      </c>
      <c r="AW652" s="14" t="s">
        <v>27</v>
      </c>
      <c r="AX652" s="14" t="s">
        <v>78</v>
      </c>
      <c r="AY652" s="168" t="s">
        <v>152</v>
      </c>
    </row>
    <row r="653" spans="1:65" s="2" customFormat="1" ht="16.5" customHeight="1">
      <c r="A653" s="30"/>
      <c r="B653" s="146"/>
      <c r="C653" s="193" t="s">
        <v>1023</v>
      </c>
      <c r="D653" s="193" t="s">
        <v>709</v>
      </c>
      <c r="E653" s="194" t="s">
        <v>1024</v>
      </c>
      <c r="F653" s="195" t="s">
        <v>1025</v>
      </c>
      <c r="G653" s="196" t="s">
        <v>157</v>
      </c>
      <c r="H653" s="197">
        <v>19.260999999999999</v>
      </c>
      <c r="I653" s="198">
        <v>164.8</v>
      </c>
      <c r="J653" s="198">
        <f>ROUND(I653*H653,2)</f>
        <v>3174.21</v>
      </c>
      <c r="K653" s="195" t="s">
        <v>173</v>
      </c>
      <c r="L653" s="199"/>
      <c r="M653" s="200" t="s">
        <v>1</v>
      </c>
      <c r="N653" s="201" t="s">
        <v>36</v>
      </c>
      <c r="O653" s="155">
        <v>0</v>
      </c>
      <c r="P653" s="155">
        <f>O653*H653</f>
        <v>0</v>
      </c>
      <c r="Q653" s="155">
        <v>1.1999999999999999E-3</v>
      </c>
      <c r="R653" s="155">
        <f>Q653*H653</f>
        <v>2.3113199999999997E-2</v>
      </c>
      <c r="S653" s="155">
        <v>0</v>
      </c>
      <c r="T653" s="156">
        <f>S653*H653</f>
        <v>0</v>
      </c>
      <c r="U653" s="30"/>
      <c r="V653" s="30"/>
      <c r="W653" s="30"/>
      <c r="X653" s="30"/>
      <c r="Y653" s="30"/>
      <c r="Z653" s="30"/>
      <c r="AA653" s="30"/>
      <c r="AB653" s="30"/>
      <c r="AC653" s="30"/>
      <c r="AD653" s="30"/>
      <c r="AE653" s="30"/>
      <c r="AR653" s="157" t="s">
        <v>196</v>
      </c>
      <c r="AT653" s="157" t="s">
        <v>709</v>
      </c>
      <c r="AU653" s="157" t="s">
        <v>80</v>
      </c>
      <c r="AY653" s="18" t="s">
        <v>152</v>
      </c>
      <c r="BE653" s="158">
        <f>IF(N653="základní",J653,0)</f>
        <v>3174.21</v>
      </c>
      <c r="BF653" s="158">
        <f>IF(N653="snížená",J653,0)</f>
        <v>0</v>
      </c>
      <c r="BG653" s="158">
        <f>IF(N653="zákl. přenesená",J653,0)</f>
        <v>0</v>
      </c>
      <c r="BH653" s="158">
        <f>IF(N653="sníž. přenesená",J653,0)</f>
        <v>0</v>
      </c>
      <c r="BI653" s="158">
        <f>IF(N653="nulová",J653,0)</f>
        <v>0</v>
      </c>
      <c r="BJ653" s="18" t="s">
        <v>78</v>
      </c>
      <c r="BK653" s="158">
        <f>ROUND(I653*H653,2)</f>
        <v>3174.21</v>
      </c>
      <c r="BL653" s="18" t="s">
        <v>158</v>
      </c>
      <c r="BM653" s="157" t="s">
        <v>1026</v>
      </c>
    </row>
    <row r="654" spans="1:65" s="13" customFormat="1">
      <c r="B654" s="159"/>
      <c r="D654" s="160" t="s">
        <v>160</v>
      </c>
      <c r="E654" s="161" t="s">
        <v>1</v>
      </c>
      <c r="F654" s="162" t="s">
        <v>1027</v>
      </c>
      <c r="H654" s="163">
        <v>19.260999999999999</v>
      </c>
      <c r="L654" s="159"/>
      <c r="M654" s="164"/>
      <c r="N654" s="165"/>
      <c r="O654" s="165"/>
      <c r="P654" s="165"/>
      <c r="Q654" s="165"/>
      <c r="R654" s="165"/>
      <c r="S654" s="165"/>
      <c r="T654" s="166"/>
      <c r="AT654" s="161" t="s">
        <v>160</v>
      </c>
      <c r="AU654" s="161" t="s">
        <v>80</v>
      </c>
      <c r="AV654" s="13" t="s">
        <v>80</v>
      </c>
      <c r="AW654" s="13" t="s">
        <v>27</v>
      </c>
      <c r="AX654" s="13" t="s">
        <v>78</v>
      </c>
      <c r="AY654" s="161" t="s">
        <v>152</v>
      </c>
    </row>
    <row r="655" spans="1:65" s="2" customFormat="1" ht="21.75" customHeight="1">
      <c r="A655" s="30"/>
      <c r="B655" s="146"/>
      <c r="C655" s="147" t="s">
        <v>1028</v>
      </c>
      <c r="D655" s="147" t="s">
        <v>154</v>
      </c>
      <c r="E655" s="148" t="s">
        <v>1029</v>
      </c>
      <c r="F655" s="149" t="s">
        <v>1030</v>
      </c>
      <c r="G655" s="150" t="s">
        <v>157</v>
      </c>
      <c r="H655" s="151">
        <v>53.807000000000002</v>
      </c>
      <c r="I655" s="152">
        <v>342.49</v>
      </c>
      <c r="J655" s="152">
        <f>ROUND(I655*H655,2)</f>
        <v>18428.36</v>
      </c>
      <c r="K655" s="149" t="s">
        <v>173</v>
      </c>
      <c r="L655" s="31"/>
      <c r="M655" s="153" t="s">
        <v>1</v>
      </c>
      <c r="N655" s="154" t="s">
        <v>36</v>
      </c>
      <c r="O655" s="155">
        <v>0.29399999999999998</v>
      </c>
      <c r="P655" s="155">
        <f>O655*H655</f>
        <v>15.819258</v>
      </c>
      <c r="Q655" s="155">
        <v>6.28E-3</v>
      </c>
      <c r="R655" s="155">
        <f>Q655*H655</f>
        <v>0.33790796000000001</v>
      </c>
      <c r="S655" s="155">
        <v>0</v>
      </c>
      <c r="T655" s="156">
        <f>S655*H655</f>
        <v>0</v>
      </c>
      <c r="U655" s="30"/>
      <c r="V655" s="30"/>
      <c r="W655" s="30"/>
      <c r="X655" s="30"/>
      <c r="Y655" s="30"/>
      <c r="Z655" s="30"/>
      <c r="AA655" s="30"/>
      <c r="AB655" s="30"/>
      <c r="AC655" s="30"/>
      <c r="AD655" s="30"/>
      <c r="AE655" s="30"/>
      <c r="AR655" s="157" t="s">
        <v>158</v>
      </c>
      <c r="AT655" s="157" t="s">
        <v>154</v>
      </c>
      <c r="AU655" s="157" t="s">
        <v>80</v>
      </c>
      <c r="AY655" s="18" t="s">
        <v>152</v>
      </c>
      <c r="BE655" s="158">
        <f>IF(N655="základní",J655,0)</f>
        <v>18428.36</v>
      </c>
      <c r="BF655" s="158">
        <f>IF(N655="snížená",J655,0)</f>
        <v>0</v>
      </c>
      <c r="BG655" s="158">
        <f>IF(N655="zákl. přenesená",J655,0)</f>
        <v>0</v>
      </c>
      <c r="BH655" s="158">
        <f>IF(N655="sníž. přenesená",J655,0)</f>
        <v>0</v>
      </c>
      <c r="BI655" s="158">
        <f>IF(N655="nulová",J655,0)</f>
        <v>0</v>
      </c>
      <c r="BJ655" s="18" t="s">
        <v>78</v>
      </c>
      <c r="BK655" s="158">
        <f>ROUND(I655*H655,2)</f>
        <v>18428.36</v>
      </c>
      <c r="BL655" s="18" t="s">
        <v>158</v>
      </c>
      <c r="BM655" s="157" t="s">
        <v>1031</v>
      </c>
    </row>
    <row r="656" spans="1:65" s="13" customFormat="1">
      <c r="B656" s="159"/>
      <c r="D656" s="160" t="s">
        <v>160</v>
      </c>
      <c r="E656" s="161" t="s">
        <v>1</v>
      </c>
      <c r="F656" s="162" t="s">
        <v>1032</v>
      </c>
      <c r="H656" s="163">
        <v>53.807000000000002</v>
      </c>
      <c r="L656" s="159"/>
      <c r="M656" s="164"/>
      <c r="N656" s="165"/>
      <c r="O656" s="165"/>
      <c r="P656" s="165"/>
      <c r="Q656" s="165"/>
      <c r="R656" s="165"/>
      <c r="S656" s="165"/>
      <c r="T656" s="166"/>
      <c r="AT656" s="161" t="s">
        <v>160</v>
      </c>
      <c r="AU656" s="161" t="s">
        <v>80</v>
      </c>
      <c r="AV656" s="13" t="s">
        <v>80</v>
      </c>
      <c r="AW656" s="13" t="s">
        <v>27</v>
      </c>
      <c r="AX656" s="13" t="s">
        <v>71</v>
      </c>
      <c r="AY656" s="161" t="s">
        <v>152</v>
      </c>
    </row>
    <row r="657" spans="1:65" s="14" customFormat="1">
      <c r="B657" s="167"/>
      <c r="D657" s="160" t="s">
        <v>160</v>
      </c>
      <c r="E657" s="168" t="s">
        <v>1</v>
      </c>
      <c r="F657" s="169" t="s">
        <v>162</v>
      </c>
      <c r="H657" s="170">
        <v>53.807000000000002</v>
      </c>
      <c r="L657" s="167"/>
      <c r="M657" s="171"/>
      <c r="N657" s="172"/>
      <c r="O657" s="172"/>
      <c r="P657" s="172"/>
      <c r="Q657" s="172"/>
      <c r="R657" s="172"/>
      <c r="S657" s="172"/>
      <c r="T657" s="173"/>
      <c r="AT657" s="168" t="s">
        <v>160</v>
      </c>
      <c r="AU657" s="168" t="s">
        <v>80</v>
      </c>
      <c r="AV657" s="14" t="s">
        <v>158</v>
      </c>
      <c r="AW657" s="14" t="s">
        <v>27</v>
      </c>
      <c r="AX657" s="14" t="s">
        <v>78</v>
      </c>
      <c r="AY657" s="168" t="s">
        <v>152</v>
      </c>
    </row>
    <row r="658" spans="1:65" s="2" customFormat="1" ht="21.75" customHeight="1">
      <c r="A658" s="30"/>
      <c r="B658" s="146"/>
      <c r="C658" s="147" t="s">
        <v>1033</v>
      </c>
      <c r="D658" s="147" t="s">
        <v>154</v>
      </c>
      <c r="E658" s="148" t="s">
        <v>1034</v>
      </c>
      <c r="F658" s="149" t="s">
        <v>1035</v>
      </c>
      <c r="G658" s="150" t="s">
        <v>157</v>
      </c>
      <c r="H658" s="151">
        <v>102.307</v>
      </c>
      <c r="I658" s="152">
        <v>216.21</v>
      </c>
      <c r="J658" s="152">
        <f>ROUND(I658*H658,2)</f>
        <v>22119.8</v>
      </c>
      <c r="K658" s="149" t="s">
        <v>173</v>
      </c>
      <c r="L658" s="31"/>
      <c r="M658" s="153" t="s">
        <v>1</v>
      </c>
      <c r="N658" s="154" t="s">
        <v>36</v>
      </c>
      <c r="O658" s="155">
        <v>0.245</v>
      </c>
      <c r="P658" s="155">
        <f>O658*H658</f>
        <v>25.065214999999998</v>
      </c>
      <c r="Q658" s="155">
        <v>4.7800000000000004E-3</v>
      </c>
      <c r="R658" s="155">
        <f>Q658*H658</f>
        <v>0.48902746000000002</v>
      </c>
      <c r="S658" s="155">
        <v>0</v>
      </c>
      <c r="T658" s="156">
        <f>S658*H658</f>
        <v>0</v>
      </c>
      <c r="U658" s="30"/>
      <c r="V658" s="30"/>
      <c r="W658" s="30"/>
      <c r="X658" s="30"/>
      <c r="Y658" s="30"/>
      <c r="Z658" s="30"/>
      <c r="AA658" s="30"/>
      <c r="AB658" s="30"/>
      <c r="AC658" s="30"/>
      <c r="AD658" s="30"/>
      <c r="AE658" s="30"/>
      <c r="AR658" s="157" t="s">
        <v>158</v>
      </c>
      <c r="AT658" s="157" t="s">
        <v>154</v>
      </c>
      <c r="AU658" s="157" t="s">
        <v>80</v>
      </c>
      <c r="AY658" s="18" t="s">
        <v>152</v>
      </c>
      <c r="BE658" s="158">
        <f>IF(N658="základní",J658,0)</f>
        <v>22119.8</v>
      </c>
      <c r="BF658" s="158">
        <f>IF(N658="snížená",J658,0)</f>
        <v>0</v>
      </c>
      <c r="BG658" s="158">
        <f>IF(N658="zákl. přenesená",J658,0)</f>
        <v>0</v>
      </c>
      <c r="BH658" s="158">
        <f>IF(N658="sníž. přenesená",J658,0)</f>
        <v>0</v>
      </c>
      <c r="BI658" s="158">
        <f>IF(N658="nulová",J658,0)</f>
        <v>0</v>
      </c>
      <c r="BJ658" s="18" t="s">
        <v>78</v>
      </c>
      <c r="BK658" s="158">
        <f>ROUND(I658*H658,2)</f>
        <v>22119.8</v>
      </c>
      <c r="BL658" s="18" t="s">
        <v>158</v>
      </c>
      <c r="BM658" s="157" t="s">
        <v>1036</v>
      </c>
    </row>
    <row r="659" spans="1:65" s="13" customFormat="1">
      <c r="B659" s="159"/>
      <c r="D659" s="160" t="s">
        <v>160</v>
      </c>
      <c r="E659" s="161" t="s">
        <v>1</v>
      </c>
      <c r="F659" s="162" t="s">
        <v>1037</v>
      </c>
      <c r="H659" s="163">
        <v>102.307</v>
      </c>
      <c r="L659" s="159"/>
      <c r="M659" s="164"/>
      <c r="N659" s="165"/>
      <c r="O659" s="165"/>
      <c r="P659" s="165"/>
      <c r="Q659" s="165"/>
      <c r="R659" s="165"/>
      <c r="S659" s="165"/>
      <c r="T659" s="166"/>
      <c r="AT659" s="161" t="s">
        <v>160</v>
      </c>
      <c r="AU659" s="161" t="s">
        <v>80</v>
      </c>
      <c r="AV659" s="13" t="s">
        <v>80</v>
      </c>
      <c r="AW659" s="13" t="s">
        <v>27</v>
      </c>
      <c r="AX659" s="13" t="s">
        <v>78</v>
      </c>
      <c r="AY659" s="161" t="s">
        <v>152</v>
      </c>
    </row>
    <row r="660" spans="1:65" s="2" customFormat="1" ht="44.25" customHeight="1">
      <c r="A660" s="30"/>
      <c r="B660" s="146"/>
      <c r="C660" s="147" t="s">
        <v>1038</v>
      </c>
      <c r="D660" s="147" t="s">
        <v>154</v>
      </c>
      <c r="E660" s="148" t="s">
        <v>1039</v>
      </c>
      <c r="F660" s="149" t="s">
        <v>1040</v>
      </c>
      <c r="G660" s="150" t="s">
        <v>157</v>
      </c>
      <c r="H660" s="151">
        <v>33.537999999999997</v>
      </c>
      <c r="I660" s="152">
        <v>1478.4</v>
      </c>
      <c r="J660" s="152">
        <f>ROUND(I660*H660,2)</f>
        <v>49582.58</v>
      </c>
      <c r="K660" s="149" t="s">
        <v>1</v>
      </c>
      <c r="L660" s="31"/>
      <c r="M660" s="153" t="s">
        <v>1</v>
      </c>
      <c r="N660" s="154" t="s">
        <v>36</v>
      </c>
      <c r="O660" s="155">
        <v>0.245</v>
      </c>
      <c r="P660" s="155">
        <f>O660*H660</f>
        <v>8.2168099999999988</v>
      </c>
      <c r="Q660" s="155">
        <v>4.7800000000000004E-3</v>
      </c>
      <c r="R660" s="155">
        <f>Q660*H660</f>
        <v>0.16031164000000001</v>
      </c>
      <c r="S660" s="155">
        <v>0</v>
      </c>
      <c r="T660" s="156">
        <f>S660*H660</f>
        <v>0</v>
      </c>
      <c r="U660" s="30"/>
      <c r="V660" s="30"/>
      <c r="W660" s="30"/>
      <c r="X660" s="30"/>
      <c r="Y660" s="30"/>
      <c r="Z660" s="30"/>
      <c r="AA660" s="30"/>
      <c r="AB660" s="30"/>
      <c r="AC660" s="30"/>
      <c r="AD660" s="30"/>
      <c r="AE660" s="30"/>
      <c r="AR660" s="157" t="s">
        <v>158</v>
      </c>
      <c r="AT660" s="157" t="s">
        <v>154</v>
      </c>
      <c r="AU660" s="157" t="s">
        <v>80</v>
      </c>
      <c r="AY660" s="18" t="s">
        <v>152</v>
      </c>
      <c r="BE660" s="158">
        <f>IF(N660="základní",J660,0)</f>
        <v>49582.58</v>
      </c>
      <c r="BF660" s="158">
        <f>IF(N660="snížená",J660,0)</f>
        <v>0</v>
      </c>
      <c r="BG660" s="158">
        <f>IF(N660="zákl. přenesená",J660,0)</f>
        <v>0</v>
      </c>
      <c r="BH660" s="158">
        <f>IF(N660="sníž. přenesená",J660,0)</f>
        <v>0</v>
      </c>
      <c r="BI660" s="158">
        <f>IF(N660="nulová",J660,0)</f>
        <v>0</v>
      </c>
      <c r="BJ660" s="18" t="s">
        <v>78</v>
      </c>
      <c r="BK660" s="158">
        <f>ROUND(I660*H660,2)</f>
        <v>49582.58</v>
      </c>
      <c r="BL660" s="18" t="s">
        <v>158</v>
      </c>
      <c r="BM660" s="157" t="s">
        <v>1041</v>
      </c>
    </row>
    <row r="661" spans="1:65" s="2" customFormat="1" ht="97.5">
      <c r="A661" s="30"/>
      <c r="B661" s="31"/>
      <c r="C661" s="30"/>
      <c r="D661" s="160" t="s">
        <v>381</v>
      </c>
      <c r="E661" s="30"/>
      <c r="F661" s="180" t="s">
        <v>1042</v>
      </c>
      <c r="G661" s="30"/>
      <c r="H661" s="30"/>
      <c r="I661" s="30"/>
      <c r="J661" s="30"/>
      <c r="K661" s="30"/>
      <c r="L661" s="31"/>
      <c r="M661" s="181"/>
      <c r="N661" s="182"/>
      <c r="O661" s="56"/>
      <c r="P661" s="56"/>
      <c r="Q661" s="56"/>
      <c r="R661" s="56"/>
      <c r="S661" s="56"/>
      <c r="T661" s="57"/>
      <c r="U661" s="30"/>
      <c r="V661" s="30"/>
      <c r="W661" s="30"/>
      <c r="X661" s="30"/>
      <c r="Y661" s="30"/>
      <c r="Z661" s="30"/>
      <c r="AA661" s="30"/>
      <c r="AB661" s="30"/>
      <c r="AC661" s="30"/>
      <c r="AD661" s="30"/>
      <c r="AE661" s="30"/>
      <c r="AT661" s="18" t="s">
        <v>381</v>
      </c>
      <c r="AU661" s="18" t="s">
        <v>80</v>
      </c>
    </row>
    <row r="662" spans="1:65" s="15" customFormat="1">
      <c r="B662" s="174"/>
      <c r="D662" s="160" t="s">
        <v>160</v>
      </c>
      <c r="E662" s="175" t="s">
        <v>1</v>
      </c>
      <c r="F662" s="176" t="s">
        <v>1043</v>
      </c>
      <c r="H662" s="175" t="s">
        <v>1</v>
      </c>
      <c r="L662" s="174"/>
      <c r="M662" s="177"/>
      <c r="N662" s="178"/>
      <c r="O662" s="178"/>
      <c r="P662" s="178"/>
      <c r="Q662" s="178"/>
      <c r="R662" s="178"/>
      <c r="S662" s="178"/>
      <c r="T662" s="179"/>
      <c r="AT662" s="175" t="s">
        <v>160</v>
      </c>
      <c r="AU662" s="175" t="s">
        <v>80</v>
      </c>
      <c r="AV662" s="15" t="s">
        <v>78</v>
      </c>
      <c r="AW662" s="15" t="s">
        <v>27</v>
      </c>
      <c r="AX662" s="15" t="s">
        <v>71</v>
      </c>
      <c r="AY662" s="175" t="s">
        <v>152</v>
      </c>
    </row>
    <row r="663" spans="1:65" s="13" customFormat="1">
      <c r="B663" s="159"/>
      <c r="D663" s="160" t="s">
        <v>160</v>
      </c>
      <c r="E663" s="161" t="s">
        <v>1</v>
      </c>
      <c r="F663" s="162" t="s">
        <v>963</v>
      </c>
      <c r="H663" s="163">
        <v>101.84399999999999</v>
      </c>
      <c r="L663" s="159"/>
      <c r="M663" s="164"/>
      <c r="N663" s="165"/>
      <c r="O663" s="165"/>
      <c r="P663" s="165"/>
      <c r="Q663" s="165"/>
      <c r="R663" s="165"/>
      <c r="S663" s="165"/>
      <c r="T663" s="166"/>
      <c r="AT663" s="161" t="s">
        <v>160</v>
      </c>
      <c r="AU663" s="161" t="s">
        <v>80</v>
      </c>
      <c r="AV663" s="13" t="s">
        <v>80</v>
      </c>
      <c r="AW663" s="13" t="s">
        <v>27</v>
      </c>
      <c r="AX663" s="13" t="s">
        <v>71</v>
      </c>
      <c r="AY663" s="161" t="s">
        <v>152</v>
      </c>
    </row>
    <row r="664" spans="1:65" s="13" customFormat="1">
      <c r="B664" s="159"/>
      <c r="D664" s="160" t="s">
        <v>160</v>
      </c>
      <c r="E664" s="161" t="s">
        <v>1</v>
      </c>
      <c r="F664" s="162" t="s">
        <v>964</v>
      </c>
      <c r="H664" s="163">
        <v>-3.6</v>
      </c>
      <c r="L664" s="159"/>
      <c r="M664" s="164"/>
      <c r="N664" s="165"/>
      <c r="O664" s="165"/>
      <c r="P664" s="165"/>
      <c r="Q664" s="165"/>
      <c r="R664" s="165"/>
      <c r="S664" s="165"/>
      <c r="T664" s="166"/>
      <c r="AT664" s="161" t="s">
        <v>160</v>
      </c>
      <c r="AU664" s="161" t="s">
        <v>80</v>
      </c>
      <c r="AV664" s="13" t="s">
        <v>80</v>
      </c>
      <c r="AW664" s="13" t="s">
        <v>27</v>
      </c>
      <c r="AX664" s="13" t="s">
        <v>71</v>
      </c>
      <c r="AY664" s="161" t="s">
        <v>152</v>
      </c>
    </row>
    <row r="665" spans="1:65" s="13" customFormat="1">
      <c r="B665" s="159"/>
      <c r="D665" s="160" t="s">
        <v>160</v>
      </c>
      <c r="E665" s="161" t="s">
        <v>1</v>
      </c>
      <c r="F665" s="162" t="s">
        <v>965</v>
      </c>
      <c r="H665" s="163">
        <v>-14.4</v>
      </c>
      <c r="L665" s="159"/>
      <c r="M665" s="164"/>
      <c r="N665" s="165"/>
      <c r="O665" s="165"/>
      <c r="P665" s="165"/>
      <c r="Q665" s="165"/>
      <c r="R665" s="165"/>
      <c r="S665" s="165"/>
      <c r="T665" s="166"/>
      <c r="AT665" s="161" t="s">
        <v>160</v>
      </c>
      <c r="AU665" s="161" t="s">
        <v>80</v>
      </c>
      <c r="AV665" s="13" t="s">
        <v>80</v>
      </c>
      <c r="AW665" s="13" t="s">
        <v>27</v>
      </c>
      <c r="AX665" s="13" t="s">
        <v>71</v>
      </c>
      <c r="AY665" s="161" t="s">
        <v>152</v>
      </c>
    </row>
    <row r="666" spans="1:65" s="14" customFormat="1">
      <c r="B666" s="167"/>
      <c r="D666" s="160" t="s">
        <v>160</v>
      </c>
      <c r="E666" s="168" t="s">
        <v>1</v>
      </c>
      <c r="F666" s="169" t="s">
        <v>162</v>
      </c>
      <c r="H666" s="170">
        <v>83.843999999999994</v>
      </c>
      <c r="L666" s="167"/>
      <c r="M666" s="171"/>
      <c r="N666" s="172"/>
      <c r="O666" s="172"/>
      <c r="P666" s="172"/>
      <c r="Q666" s="172"/>
      <c r="R666" s="172"/>
      <c r="S666" s="172"/>
      <c r="T666" s="173"/>
      <c r="AT666" s="168" t="s">
        <v>160</v>
      </c>
      <c r="AU666" s="168" t="s">
        <v>80</v>
      </c>
      <c r="AV666" s="14" t="s">
        <v>158</v>
      </c>
      <c r="AW666" s="14" t="s">
        <v>27</v>
      </c>
      <c r="AX666" s="14" t="s">
        <v>71</v>
      </c>
      <c r="AY666" s="168" t="s">
        <v>152</v>
      </c>
    </row>
    <row r="667" spans="1:65" s="13" customFormat="1">
      <c r="B667" s="159"/>
      <c r="D667" s="160" t="s">
        <v>160</v>
      </c>
      <c r="E667" s="161" t="s">
        <v>1</v>
      </c>
      <c r="F667" s="162" t="s">
        <v>1044</v>
      </c>
      <c r="H667" s="163">
        <v>33.537999999999997</v>
      </c>
      <c r="L667" s="159"/>
      <c r="M667" s="164"/>
      <c r="N667" s="165"/>
      <c r="O667" s="165"/>
      <c r="P667" s="165"/>
      <c r="Q667" s="165"/>
      <c r="R667" s="165"/>
      <c r="S667" s="165"/>
      <c r="T667" s="166"/>
      <c r="AT667" s="161" t="s">
        <v>160</v>
      </c>
      <c r="AU667" s="161" t="s">
        <v>80</v>
      </c>
      <c r="AV667" s="13" t="s">
        <v>80</v>
      </c>
      <c r="AW667" s="13" t="s">
        <v>27</v>
      </c>
      <c r="AX667" s="13" t="s">
        <v>78</v>
      </c>
      <c r="AY667" s="161" t="s">
        <v>152</v>
      </c>
    </row>
    <row r="668" spans="1:65" s="2" customFormat="1" ht="21.75" customHeight="1">
      <c r="A668" s="30"/>
      <c r="B668" s="146"/>
      <c r="C668" s="147" t="s">
        <v>1045</v>
      </c>
      <c r="D668" s="147" t="s">
        <v>154</v>
      </c>
      <c r="E668" s="148" t="s">
        <v>1046</v>
      </c>
      <c r="F668" s="149" t="s">
        <v>1047</v>
      </c>
      <c r="G668" s="150" t="s">
        <v>157</v>
      </c>
      <c r="H668" s="151">
        <v>112.42400000000001</v>
      </c>
      <c r="I668" s="152">
        <v>25.62</v>
      </c>
      <c r="J668" s="152">
        <f>ROUND(I668*H668,2)</f>
        <v>2880.3</v>
      </c>
      <c r="K668" s="149" t="s">
        <v>173</v>
      </c>
      <c r="L668" s="31"/>
      <c r="M668" s="153" t="s">
        <v>1</v>
      </c>
      <c r="N668" s="154" t="s">
        <v>36</v>
      </c>
      <c r="O668" s="155">
        <v>0.06</v>
      </c>
      <c r="P668" s="155">
        <f>O668*H668</f>
        <v>6.7454400000000003</v>
      </c>
      <c r="Q668" s="155">
        <v>0</v>
      </c>
      <c r="R668" s="155">
        <f>Q668*H668</f>
        <v>0</v>
      </c>
      <c r="S668" s="155">
        <v>0</v>
      </c>
      <c r="T668" s="156">
        <f>S668*H668</f>
        <v>0</v>
      </c>
      <c r="U668" s="30"/>
      <c r="V668" s="30"/>
      <c r="W668" s="30"/>
      <c r="X668" s="30"/>
      <c r="Y668" s="30"/>
      <c r="Z668" s="30"/>
      <c r="AA668" s="30"/>
      <c r="AB668" s="30"/>
      <c r="AC668" s="30"/>
      <c r="AD668" s="30"/>
      <c r="AE668" s="30"/>
      <c r="AR668" s="157" t="s">
        <v>158</v>
      </c>
      <c r="AT668" s="157" t="s">
        <v>154</v>
      </c>
      <c r="AU668" s="157" t="s">
        <v>80</v>
      </c>
      <c r="AY668" s="18" t="s">
        <v>152</v>
      </c>
      <c r="BE668" s="158">
        <f>IF(N668="základní",J668,0)</f>
        <v>2880.3</v>
      </c>
      <c r="BF668" s="158">
        <f>IF(N668="snížená",J668,0)</f>
        <v>0</v>
      </c>
      <c r="BG668" s="158">
        <f>IF(N668="zákl. přenesená",J668,0)</f>
        <v>0</v>
      </c>
      <c r="BH668" s="158">
        <f>IF(N668="sníž. přenesená",J668,0)</f>
        <v>0</v>
      </c>
      <c r="BI668" s="158">
        <f>IF(N668="nulová",J668,0)</f>
        <v>0</v>
      </c>
      <c r="BJ668" s="18" t="s">
        <v>78</v>
      </c>
      <c r="BK668" s="158">
        <f>ROUND(I668*H668,2)</f>
        <v>2880.3</v>
      </c>
      <c r="BL668" s="18" t="s">
        <v>158</v>
      </c>
      <c r="BM668" s="157" t="s">
        <v>1048</v>
      </c>
    </row>
    <row r="669" spans="1:65" s="15" customFormat="1">
      <c r="B669" s="174"/>
      <c r="D669" s="160" t="s">
        <v>160</v>
      </c>
      <c r="E669" s="175" t="s">
        <v>1</v>
      </c>
      <c r="F669" s="176" t="s">
        <v>1049</v>
      </c>
      <c r="H669" s="175" t="s">
        <v>1</v>
      </c>
      <c r="L669" s="174"/>
      <c r="M669" s="177"/>
      <c r="N669" s="178"/>
      <c r="O669" s="178"/>
      <c r="P669" s="178"/>
      <c r="Q669" s="178"/>
      <c r="R669" s="178"/>
      <c r="S669" s="178"/>
      <c r="T669" s="179"/>
      <c r="AT669" s="175" t="s">
        <v>160</v>
      </c>
      <c r="AU669" s="175" t="s">
        <v>80</v>
      </c>
      <c r="AV669" s="15" t="s">
        <v>78</v>
      </c>
      <c r="AW669" s="15" t="s">
        <v>27</v>
      </c>
      <c r="AX669" s="15" t="s">
        <v>71</v>
      </c>
      <c r="AY669" s="175" t="s">
        <v>152</v>
      </c>
    </row>
    <row r="670" spans="1:65" s="13" customFormat="1">
      <c r="B670" s="159"/>
      <c r="D670" s="160" t="s">
        <v>160</v>
      </c>
      <c r="E670" s="161" t="s">
        <v>1</v>
      </c>
      <c r="F670" s="162" t="s">
        <v>1050</v>
      </c>
      <c r="H670" s="163">
        <v>1.8</v>
      </c>
      <c r="L670" s="159"/>
      <c r="M670" s="164"/>
      <c r="N670" s="165"/>
      <c r="O670" s="165"/>
      <c r="P670" s="165"/>
      <c r="Q670" s="165"/>
      <c r="R670" s="165"/>
      <c r="S670" s="165"/>
      <c r="T670" s="166"/>
      <c r="AT670" s="161" t="s">
        <v>160</v>
      </c>
      <c r="AU670" s="161" t="s">
        <v>80</v>
      </c>
      <c r="AV670" s="13" t="s">
        <v>80</v>
      </c>
      <c r="AW670" s="13" t="s">
        <v>27</v>
      </c>
      <c r="AX670" s="13" t="s">
        <v>71</v>
      </c>
      <c r="AY670" s="161" t="s">
        <v>152</v>
      </c>
    </row>
    <row r="671" spans="1:65" s="13" customFormat="1">
      <c r="B671" s="159"/>
      <c r="D671" s="160" t="s">
        <v>160</v>
      </c>
      <c r="E671" s="161" t="s">
        <v>1</v>
      </c>
      <c r="F671" s="162" t="s">
        <v>1051</v>
      </c>
      <c r="H671" s="163">
        <v>0.52500000000000002</v>
      </c>
      <c r="L671" s="159"/>
      <c r="M671" s="164"/>
      <c r="N671" s="165"/>
      <c r="O671" s="165"/>
      <c r="P671" s="165"/>
      <c r="Q671" s="165"/>
      <c r="R671" s="165"/>
      <c r="S671" s="165"/>
      <c r="T671" s="166"/>
      <c r="AT671" s="161" t="s">
        <v>160</v>
      </c>
      <c r="AU671" s="161" t="s">
        <v>80</v>
      </c>
      <c r="AV671" s="13" t="s">
        <v>80</v>
      </c>
      <c r="AW671" s="13" t="s">
        <v>27</v>
      </c>
      <c r="AX671" s="13" t="s">
        <v>71</v>
      </c>
      <c r="AY671" s="161" t="s">
        <v>152</v>
      </c>
    </row>
    <row r="672" spans="1:65" s="13" customFormat="1">
      <c r="B672" s="159"/>
      <c r="D672" s="160" t="s">
        <v>160</v>
      </c>
      <c r="E672" s="161" t="s">
        <v>1</v>
      </c>
      <c r="F672" s="162" t="s">
        <v>1052</v>
      </c>
      <c r="H672" s="163">
        <v>1.61</v>
      </c>
      <c r="L672" s="159"/>
      <c r="M672" s="164"/>
      <c r="N672" s="165"/>
      <c r="O672" s="165"/>
      <c r="P672" s="165"/>
      <c r="Q672" s="165"/>
      <c r="R672" s="165"/>
      <c r="S672" s="165"/>
      <c r="T672" s="166"/>
      <c r="AT672" s="161" t="s">
        <v>160</v>
      </c>
      <c r="AU672" s="161" t="s">
        <v>80</v>
      </c>
      <c r="AV672" s="13" t="s">
        <v>80</v>
      </c>
      <c r="AW672" s="13" t="s">
        <v>27</v>
      </c>
      <c r="AX672" s="13" t="s">
        <v>71</v>
      </c>
      <c r="AY672" s="161" t="s">
        <v>152</v>
      </c>
    </row>
    <row r="673" spans="1:65" s="13" customFormat="1">
      <c r="B673" s="159"/>
      <c r="D673" s="160" t="s">
        <v>160</v>
      </c>
      <c r="E673" s="161" t="s">
        <v>1</v>
      </c>
      <c r="F673" s="162" t="s">
        <v>1053</v>
      </c>
      <c r="H673" s="163">
        <v>2.754</v>
      </c>
      <c r="L673" s="159"/>
      <c r="M673" s="164"/>
      <c r="N673" s="165"/>
      <c r="O673" s="165"/>
      <c r="P673" s="165"/>
      <c r="Q673" s="165"/>
      <c r="R673" s="165"/>
      <c r="S673" s="165"/>
      <c r="T673" s="166"/>
      <c r="AT673" s="161" t="s">
        <v>160</v>
      </c>
      <c r="AU673" s="161" t="s">
        <v>80</v>
      </c>
      <c r="AV673" s="13" t="s">
        <v>80</v>
      </c>
      <c r="AW673" s="13" t="s">
        <v>27</v>
      </c>
      <c r="AX673" s="13" t="s">
        <v>71</v>
      </c>
      <c r="AY673" s="161" t="s">
        <v>152</v>
      </c>
    </row>
    <row r="674" spans="1:65" s="13" customFormat="1">
      <c r="B674" s="159"/>
      <c r="D674" s="160" t="s">
        <v>160</v>
      </c>
      <c r="E674" s="161" t="s">
        <v>1</v>
      </c>
      <c r="F674" s="162" t="s">
        <v>1054</v>
      </c>
      <c r="H674" s="163">
        <v>14</v>
      </c>
      <c r="L674" s="159"/>
      <c r="M674" s="164"/>
      <c r="N674" s="165"/>
      <c r="O674" s="165"/>
      <c r="P674" s="165"/>
      <c r="Q674" s="165"/>
      <c r="R674" s="165"/>
      <c r="S674" s="165"/>
      <c r="T674" s="166"/>
      <c r="AT674" s="161" t="s">
        <v>160</v>
      </c>
      <c r="AU674" s="161" t="s">
        <v>80</v>
      </c>
      <c r="AV674" s="13" t="s">
        <v>80</v>
      </c>
      <c r="AW674" s="13" t="s">
        <v>27</v>
      </c>
      <c r="AX674" s="13" t="s">
        <v>71</v>
      </c>
      <c r="AY674" s="161" t="s">
        <v>152</v>
      </c>
    </row>
    <row r="675" spans="1:65" s="13" customFormat="1">
      <c r="B675" s="159"/>
      <c r="D675" s="160" t="s">
        <v>160</v>
      </c>
      <c r="E675" s="161" t="s">
        <v>1</v>
      </c>
      <c r="F675" s="162" t="s">
        <v>1055</v>
      </c>
      <c r="H675" s="163">
        <v>1.82</v>
      </c>
      <c r="L675" s="159"/>
      <c r="M675" s="164"/>
      <c r="N675" s="165"/>
      <c r="O675" s="165"/>
      <c r="P675" s="165"/>
      <c r="Q675" s="165"/>
      <c r="R675" s="165"/>
      <c r="S675" s="165"/>
      <c r="T675" s="166"/>
      <c r="AT675" s="161" t="s">
        <v>160</v>
      </c>
      <c r="AU675" s="161" t="s">
        <v>80</v>
      </c>
      <c r="AV675" s="13" t="s">
        <v>80</v>
      </c>
      <c r="AW675" s="13" t="s">
        <v>27</v>
      </c>
      <c r="AX675" s="13" t="s">
        <v>71</v>
      </c>
      <c r="AY675" s="161" t="s">
        <v>152</v>
      </c>
    </row>
    <row r="676" spans="1:65" s="13" customFormat="1">
      <c r="B676" s="159"/>
      <c r="D676" s="160" t="s">
        <v>160</v>
      </c>
      <c r="E676" s="161" t="s">
        <v>1</v>
      </c>
      <c r="F676" s="162" t="s">
        <v>1056</v>
      </c>
      <c r="H676" s="163">
        <v>1.75</v>
      </c>
      <c r="L676" s="159"/>
      <c r="M676" s="164"/>
      <c r="N676" s="165"/>
      <c r="O676" s="165"/>
      <c r="P676" s="165"/>
      <c r="Q676" s="165"/>
      <c r="R676" s="165"/>
      <c r="S676" s="165"/>
      <c r="T676" s="166"/>
      <c r="AT676" s="161" t="s">
        <v>160</v>
      </c>
      <c r="AU676" s="161" t="s">
        <v>80</v>
      </c>
      <c r="AV676" s="13" t="s">
        <v>80</v>
      </c>
      <c r="AW676" s="13" t="s">
        <v>27</v>
      </c>
      <c r="AX676" s="13" t="s">
        <v>71</v>
      </c>
      <c r="AY676" s="161" t="s">
        <v>152</v>
      </c>
    </row>
    <row r="677" spans="1:65" s="13" customFormat="1">
      <c r="B677" s="159"/>
      <c r="D677" s="160" t="s">
        <v>160</v>
      </c>
      <c r="E677" s="161" t="s">
        <v>1</v>
      </c>
      <c r="F677" s="162" t="s">
        <v>1057</v>
      </c>
      <c r="H677" s="163">
        <v>2.625</v>
      </c>
      <c r="L677" s="159"/>
      <c r="M677" s="164"/>
      <c r="N677" s="165"/>
      <c r="O677" s="165"/>
      <c r="P677" s="165"/>
      <c r="Q677" s="165"/>
      <c r="R677" s="165"/>
      <c r="S677" s="165"/>
      <c r="T677" s="166"/>
      <c r="AT677" s="161" t="s">
        <v>160</v>
      </c>
      <c r="AU677" s="161" t="s">
        <v>80</v>
      </c>
      <c r="AV677" s="13" t="s">
        <v>80</v>
      </c>
      <c r="AW677" s="13" t="s">
        <v>27</v>
      </c>
      <c r="AX677" s="13" t="s">
        <v>71</v>
      </c>
      <c r="AY677" s="161" t="s">
        <v>152</v>
      </c>
    </row>
    <row r="678" spans="1:65" s="13" customFormat="1">
      <c r="B678" s="159"/>
      <c r="D678" s="160" t="s">
        <v>160</v>
      </c>
      <c r="E678" s="161" t="s">
        <v>1</v>
      </c>
      <c r="F678" s="162" t="s">
        <v>1058</v>
      </c>
      <c r="H678" s="163">
        <v>3.78</v>
      </c>
      <c r="L678" s="159"/>
      <c r="M678" s="164"/>
      <c r="N678" s="165"/>
      <c r="O678" s="165"/>
      <c r="P678" s="165"/>
      <c r="Q678" s="165"/>
      <c r="R678" s="165"/>
      <c r="S678" s="165"/>
      <c r="T678" s="166"/>
      <c r="AT678" s="161" t="s">
        <v>160</v>
      </c>
      <c r="AU678" s="161" t="s">
        <v>80</v>
      </c>
      <c r="AV678" s="13" t="s">
        <v>80</v>
      </c>
      <c r="AW678" s="13" t="s">
        <v>27</v>
      </c>
      <c r="AX678" s="13" t="s">
        <v>71</v>
      </c>
      <c r="AY678" s="161" t="s">
        <v>152</v>
      </c>
    </row>
    <row r="679" spans="1:65" s="13" customFormat="1">
      <c r="B679" s="159"/>
      <c r="D679" s="160" t="s">
        <v>160</v>
      </c>
      <c r="E679" s="161" t="s">
        <v>1</v>
      </c>
      <c r="F679" s="162" t="s">
        <v>1059</v>
      </c>
      <c r="H679" s="163">
        <v>14.616</v>
      </c>
      <c r="L679" s="159"/>
      <c r="M679" s="164"/>
      <c r="N679" s="165"/>
      <c r="O679" s="165"/>
      <c r="P679" s="165"/>
      <c r="Q679" s="165"/>
      <c r="R679" s="165"/>
      <c r="S679" s="165"/>
      <c r="T679" s="166"/>
      <c r="AT679" s="161" t="s">
        <v>160</v>
      </c>
      <c r="AU679" s="161" t="s">
        <v>80</v>
      </c>
      <c r="AV679" s="13" t="s">
        <v>80</v>
      </c>
      <c r="AW679" s="13" t="s">
        <v>27</v>
      </c>
      <c r="AX679" s="13" t="s">
        <v>71</v>
      </c>
      <c r="AY679" s="161" t="s">
        <v>152</v>
      </c>
    </row>
    <row r="680" spans="1:65" s="13" customFormat="1">
      <c r="B680" s="159"/>
      <c r="D680" s="160" t="s">
        <v>160</v>
      </c>
      <c r="E680" s="161" t="s">
        <v>1</v>
      </c>
      <c r="F680" s="162" t="s">
        <v>1060</v>
      </c>
      <c r="H680" s="163">
        <v>3.6</v>
      </c>
      <c r="L680" s="159"/>
      <c r="M680" s="164"/>
      <c r="N680" s="165"/>
      <c r="O680" s="165"/>
      <c r="P680" s="165"/>
      <c r="Q680" s="165"/>
      <c r="R680" s="165"/>
      <c r="S680" s="165"/>
      <c r="T680" s="166"/>
      <c r="AT680" s="161" t="s">
        <v>160</v>
      </c>
      <c r="AU680" s="161" t="s">
        <v>80</v>
      </c>
      <c r="AV680" s="13" t="s">
        <v>80</v>
      </c>
      <c r="AW680" s="13" t="s">
        <v>27</v>
      </c>
      <c r="AX680" s="13" t="s">
        <v>71</v>
      </c>
      <c r="AY680" s="161" t="s">
        <v>152</v>
      </c>
    </row>
    <row r="681" spans="1:65" s="16" customFormat="1">
      <c r="B681" s="186"/>
      <c r="D681" s="160" t="s">
        <v>160</v>
      </c>
      <c r="E681" s="187" t="s">
        <v>1</v>
      </c>
      <c r="F681" s="188" t="s">
        <v>743</v>
      </c>
      <c r="H681" s="189">
        <v>48.88</v>
      </c>
      <c r="L681" s="186"/>
      <c r="M681" s="190"/>
      <c r="N681" s="191"/>
      <c r="O681" s="191"/>
      <c r="P681" s="191"/>
      <c r="Q681" s="191"/>
      <c r="R681" s="191"/>
      <c r="S681" s="191"/>
      <c r="T681" s="192"/>
      <c r="AT681" s="187" t="s">
        <v>160</v>
      </c>
      <c r="AU681" s="187" t="s">
        <v>80</v>
      </c>
      <c r="AV681" s="16" t="s">
        <v>170</v>
      </c>
      <c r="AW681" s="16" t="s">
        <v>27</v>
      </c>
      <c r="AX681" s="16" t="s">
        <v>71</v>
      </c>
      <c r="AY681" s="187" t="s">
        <v>152</v>
      </c>
    </row>
    <row r="682" spans="1:65" s="14" customFormat="1">
      <c r="B682" s="167"/>
      <c r="D682" s="160" t="s">
        <v>160</v>
      </c>
      <c r="E682" s="168" t="s">
        <v>1</v>
      </c>
      <c r="F682" s="169" t="s">
        <v>162</v>
      </c>
      <c r="H682" s="170">
        <v>48.88</v>
      </c>
      <c r="L682" s="167"/>
      <c r="M682" s="171"/>
      <c r="N682" s="172"/>
      <c r="O682" s="172"/>
      <c r="P682" s="172"/>
      <c r="Q682" s="172"/>
      <c r="R682" s="172"/>
      <c r="S682" s="172"/>
      <c r="T682" s="173"/>
      <c r="AT682" s="168" t="s">
        <v>160</v>
      </c>
      <c r="AU682" s="168" t="s">
        <v>80</v>
      </c>
      <c r="AV682" s="14" t="s">
        <v>158</v>
      </c>
      <c r="AW682" s="14" t="s">
        <v>27</v>
      </c>
      <c r="AX682" s="14" t="s">
        <v>71</v>
      </c>
      <c r="AY682" s="168" t="s">
        <v>152</v>
      </c>
    </row>
    <row r="683" spans="1:65" s="13" customFormat="1">
      <c r="B683" s="159"/>
      <c r="D683" s="160" t="s">
        <v>160</v>
      </c>
      <c r="E683" s="161" t="s">
        <v>1</v>
      </c>
      <c r="F683" s="162" t="s">
        <v>1061</v>
      </c>
      <c r="H683" s="163">
        <v>112.42400000000001</v>
      </c>
      <c r="L683" s="159"/>
      <c r="M683" s="164"/>
      <c r="N683" s="165"/>
      <c r="O683" s="165"/>
      <c r="P683" s="165"/>
      <c r="Q683" s="165"/>
      <c r="R683" s="165"/>
      <c r="S683" s="165"/>
      <c r="T683" s="166"/>
      <c r="AT683" s="161" t="s">
        <v>160</v>
      </c>
      <c r="AU683" s="161" t="s">
        <v>80</v>
      </c>
      <c r="AV683" s="13" t="s">
        <v>80</v>
      </c>
      <c r="AW683" s="13" t="s">
        <v>27</v>
      </c>
      <c r="AX683" s="13" t="s">
        <v>71</v>
      </c>
      <c r="AY683" s="161" t="s">
        <v>152</v>
      </c>
    </row>
    <row r="684" spans="1:65" s="14" customFormat="1">
      <c r="B684" s="167"/>
      <c r="D684" s="160" t="s">
        <v>160</v>
      </c>
      <c r="E684" s="168" t="s">
        <v>1</v>
      </c>
      <c r="F684" s="169" t="s">
        <v>162</v>
      </c>
      <c r="H684" s="170">
        <v>112.42400000000001</v>
      </c>
      <c r="L684" s="167"/>
      <c r="M684" s="171"/>
      <c r="N684" s="172"/>
      <c r="O684" s="172"/>
      <c r="P684" s="172"/>
      <c r="Q684" s="172"/>
      <c r="R684" s="172"/>
      <c r="S684" s="172"/>
      <c r="T684" s="173"/>
      <c r="AT684" s="168" t="s">
        <v>160</v>
      </c>
      <c r="AU684" s="168" t="s">
        <v>80</v>
      </c>
      <c r="AV684" s="14" t="s">
        <v>158</v>
      </c>
      <c r="AW684" s="14" t="s">
        <v>27</v>
      </c>
      <c r="AX684" s="14" t="s">
        <v>78</v>
      </c>
      <c r="AY684" s="168" t="s">
        <v>152</v>
      </c>
    </row>
    <row r="685" spans="1:65" s="2" customFormat="1" ht="21.75" customHeight="1">
      <c r="A685" s="30"/>
      <c r="B685" s="146"/>
      <c r="C685" s="147" t="s">
        <v>1062</v>
      </c>
      <c r="D685" s="147" t="s">
        <v>154</v>
      </c>
      <c r="E685" s="148" t="s">
        <v>1063</v>
      </c>
      <c r="F685" s="149" t="s">
        <v>1064</v>
      </c>
      <c r="G685" s="150" t="s">
        <v>165</v>
      </c>
      <c r="H685" s="151">
        <v>3.89</v>
      </c>
      <c r="I685" s="152">
        <v>2531.7600000000002</v>
      </c>
      <c r="J685" s="152">
        <f>ROUND(I685*H685,2)</f>
        <v>9848.5499999999993</v>
      </c>
      <c r="K685" s="149" t="s">
        <v>173</v>
      </c>
      <c r="L685" s="31"/>
      <c r="M685" s="153" t="s">
        <v>1</v>
      </c>
      <c r="N685" s="154" t="s">
        <v>36</v>
      </c>
      <c r="O685" s="155">
        <v>4.4000000000000004</v>
      </c>
      <c r="P685" s="155">
        <f>O685*H685</f>
        <v>17.116000000000003</v>
      </c>
      <c r="Q685" s="155">
        <v>2.2563399999999998</v>
      </c>
      <c r="R685" s="155">
        <f>Q685*H685</f>
        <v>8.7771625999999987</v>
      </c>
      <c r="S685" s="155">
        <v>0</v>
      </c>
      <c r="T685" s="156">
        <f>S685*H685</f>
        <v>0</v>
      </c>
      <c r="U685" s="30"/>
      <c r="V685" s="30"/>
      <c r="W685" s="30"/>
      <c r="X685" s="30"/>
      <c r="Y685" s="30"/>
      <c r="Z685" s="30"/>
      <c r="AA685" s="30"/>
      <c r="AB685" s="30"/>
      <c r="AC685" s="30"/>
      <c r="AD685" s="30"/>
      <c r="AE685" s="30"/>
      <c r="AR685" s="157" t="s">
        <v>158</v>
      </c>
      <c r="AT685" s="157" t="s">
        <v>154</v>
      </c>
      <c r="AU685" s="157" t="s">
        <v>80</v>
      </c>
      <c r="AY685" s="18" t="s">
        <v>152</v>
      </c>
      <c r="BE685" s="158">
        <f>IF(N685="základní",J685,0)</f>
        <v>9848.5499999999993</v>
      </c>
      <c r="BF685" s="158">
        <f>IF(N685="snížená",J685,0)</f>
        <v>0</v>
      </c>
      <c r="BG685" s="158">
        <f>IF(N685="zákl. přenesená",J685,0)</f>
        <v>0</v>
      </c>
      <c r="BH685" s="158">
        <f>IF(N685="sníž. přenesená",J685,0)</f>
        <v>0</v>
      </c>
      <c r="BI685" s="158">
        <f>IF(N685="nulová",J685,0)</f>
        <v>0</v>
      </c>
      <c r="BJ685" s="18" t="s">
        <v>78</v>
      </c>
      <c r="BK685" s="158">
        <f>ROUND(I685*H685,2)</f>
        <v>9848.5499999999993</v>
      </c>
      <c r="BL685" s="18" t="s">
        <v>158</v>
      </c>
      <c r="BM685" s="157" t="s">
        <v>1065</v>
      </c>
    </row>
    <row r="686" spans="1:65" s="15" customFormat="1">
      <c r="B686" s="174"/>
      <c r="D686" s="160" t="s">
        <v>160</v>
      </c>
      <c r="E686" s="175" t="s">
        <v>1</v>
      </c>
      <c r="F686" s="176" t="s">
        <v>1066</v>
      </c>
      <c r="H686" s="175" t="s">
        <v>1</v>
      </c>
      <c r="L686" s="174"/>
      <c r="M686" s="177"/>
      <c r="N686" s="178"/>
      <c r="O686" s="178"/>
      <c r="P686" s="178"/>
      <c r="Q686" s="178"/>
      <c r="R686" s="178"/>
      <c r="S686" s="178"/>
      <c r="T686" s="179"/>
      <c r="AT686" s="175" t="s">
        <v>160</v>
      </c>
      <c r="AU686" s="175" t="s">
        <v>80</v>
      </c>
      <c r="AV686" s="15" t="s">
        <v>78</v>
      </c>
      <c r="AW686" s="15" t="s">
        <v>27</v>
      </c>
      <c r="AX686" s="15" t="s">
        <v>71</v>
      </c>
      <c r="AY686" s="175" t="s">
        <v>152</v>
      </c>
    </row>
    <row r="687" spans="1:65" s="15" customFormat="1" ht="33.75">
      <c r="B687" s="174"/>
      <c r="D687" s="160" t="s">
        <v>160</v>
      </c>
      <c r="E687" s="175" t="s">
        <v>1</v>
      </c>
      <c r="F687" s="176" t="s">
        <v>1067</v>
      </c>
      <c r="H687" s="175" t="s">
        <v>1</v>
      </c>
      <c r="L687" s="174"/>
      <c r="M687" s="177"/>
      <c r="N687" s="178"/>
      <c r="O687" s="178"/>
      <c r="P687" s="178"/>
      <c r="Q687" s="178"/>
      <c r="R687" s="178"/>
      <c r="S687" s="178"/>
      <c r="T687" s="179"/>
      <c r="AT687" s="175" t="s">
        <v>160</v>
      </c>
      <c r="AU687" s="175" t="s">
        <v>80</v>
      </c>
      <c r="AV687" s="15" t="s">
        <v>78</v>
      </c>
      <c r="AW687" s="15" t="s">
        <v>27</v>
      </c>
      <c r="AX687" s="15" t="s">
        <v>71</v>
      </c>
      <c r="AY687" s="175" t="s">
        <v>152</v>
      </c>
    </row>
    <row r="688" spans="1:65" s="13" customFormat="1">
      <c r="B688" s="159"/>
      <c r="D688" s="160" t="s">
        <v>160</v>
      </c>
      <c r="E688" s="161" t="s">
        <v>1</v>
      </c>
      <c r="F688" s="162" t="s">
        <v>1068</v>
      </c>
      <c r="H688" s="163">
        <v>3.89</v>
      </c>
      <c r="L688" s="159"/>
      <c r="M688" s="164"/>
      <c r="N688" s="165"/>
      <c r="O688" s="165"/>
      <c r="P688" s="165"/>
      <c r="Q688" s="165"/>
      <c r="R688" s="165"/>
      <c r="S688" s="165"/>
      <c r="T688" s="166"/>
      <c r="AT688" s="161" t="s">
        <v>160</v>
      </c>
      <c r="AU688" s="161" t="s">
        <v>80</v>
      </c>
      <c r="AV688" s="13" t="s">
        <v>80</v>
      </c>
      <c r="AW688" s="13" t="s">
        <v>27</v>
      </c>
      <c r="AX688" s="13" t="s">
        <v>71</v>
      </c>
      <c r="AY688" s="161" t="s">
        <v>152</v>
      </c>
    </row>
    <row r="689" spans="1:65" s="14" customFormat="1">
      <c r="B689" s="167"/>
      <c r="D689" s="160" t="s">
        <v>160</v>
      </c>
      <c r="E689" s="168" t="s">
        <v>1</v>
      </c>
      <c r="F689" s="169" t="s">
        <v>162</v>
      </c>
      <c r="H689" s="170">
        <v>3.89</v>
      </c>
      <c r="L689" s="167"/>
      <c r="M689" s="171"/>
      <c r="N689" s="172"/>
      <c r="O689" s="172"/>
      <c r="P689" s="172"/>
      <c r="Q689" s="172"/>
      <c r="R689" s="172"/>
      <c r="S689" s="172"/>
      <c r="T689" s="173"/>
      <c r="AT689" s="168" t="s">
        <v>160</v>
      </c>
      <c r="AU689" s="168" t="s">
        <v>80</v>
      </c>
      <c r="AV689" s="14" t="s">
        <v>158</v>
      </c>
      <c r="AW689" s="14" t="s">
        <v>27</v>
      </c>
      <c r="AX689" s="14" t="s">
        <v>78</v>
      </c>
      <c r="AY689" s="168" t="s">
        <v>152</v>
      </c>
    </row>
    <row r="690" spans="1:65" s="2" customFormat="1" ht="21.75" customHeight="1">
      <c r="A690" s="30"/>
      <c r="B690" s="146"/>
      <c r="C690" s="147" t="s">
        <v>1069</v>
      </c>
      <c r="D690" s="147" t="s">
        <v>154</v>
      </c>
      <c r="E690" s="148" t="s">
        <v>1070</v>
      </c>
      <c r="F690" s="149" t="s">
        <v>1071</v>
      </c>
      <c r="G690" s="150" t="s">
        <v>157</v>
      </c>
      <c r="H690" s="151">
        <v>32.97</v>
      </c>
      <c r="I690" s="152">
        <v>362.82</v>
      </c>
      <c r="J690" s="152">
        <f>ROUND(I690*H690,2)</f>
        <v>11962.18</v>
      </c>
      <c r="K690" s="149" t="s">
        <v>173</v>
      </c>
      <c r="L690" s="31"/>
      <c r="M690" s="153" t="s">
        <v>1</v>
      </c>
      <c r="N690" s="154" t="s">
        <v>36</v>
      </c>
      <c r="O690" s="155">
        <v>0.63</v>
      </c>
      <c r="P690" s="155">
        <f>O690*H690</f>
        <v>20.771100000000001</v>
      </c>
      <c r="Q690" s="155">
        <v>0.105</v>
      </c>
      <c r="R690" s="155">
        <f>Q690*H690</f>
        <v>3.4618499999999996</v>
      </c>
      <c r="S690" s="155">
        <v>0</v>
      </c>
      <c r="T690" s="156">
        <f>S690*H690</f>
        <v>0</v>
      </c>
      <c r="U690" s="30"/>
      <c r="V690" s="30"/>
      <c r="W690" s="30"/>
      <c r="X690" s="30"/>
      <c r="Y690" s="30"/>
      <c r="Z690" s="30"/>
      <c r="AA690" s="30"/>
      <c r="AB690" s="30"/>
      <c r="AC690" s="30"/>
      <c r="AD690" s="30"/>
      <c r="AE690" s="30"/>
      <c r="AR690" s="157" t="s">
        <v>158</v>
      </c>
      <c r="AT690" s="157" t="s">
        <v>154</v>
      </c>
      <c r="AU690" s="157" t="s">
        <v>80</v>
      </c>
      <c r="AY690" s="18" t="s">
        <v>152</v>
      </c>
      <c r="BE690" s="158">
        <f>IF(N690="základní",J690,0)</f>
        <v>11962.18</v>
      </c>
      <c r="BF690" s="158">
        <f>IF(N690="snížená",J690,0)</f>
        <v>0</v>
      </c>
      <c r="BG690" s="158">
        <f>IF(N690="zákl. přenesená",J690,0)</f>
        <v>0</v>
      </c>
      <c r="BH690" s="158">
        <f>IF(N690="sníž. přenesená",J690,0)</f>
        <v>0</v>
      </c>
      <c r="BI690" s="158">
        <f>IF(N690="nulová",J690,0)</f>
        <v>0</v>
      </c>
      <c r="BJ690" s="18" t="s">
        <v>78</v>
      </c>
      <c r="BK690" s="158">
        <f>ROUND(I690*H690,2)</f>
        <v>11962.18</v>
      </c>
      <c r="BL690" s="18" t="s">
        <v>158</v>
      </c>
      <c r="BM690" s="157" t="s">
        <v>1072</v>
      </c>
    </row>
    <row r="691" spans="1:65" s="15" customFormat="1">
      <c r="B691" s="174"/>
      <c r="D691" s="160" t="s">
        <v>160</v>
      </c>
      <c r="E691" s="175" t="s">
        <v>1</v>
      </c>
      <c r="F691" s="176" t="s">
        <v>1073</v>
      </c>
      <c r="H691" s="175" t="s">
        <v>1</v>
      </c>
      <c r="L691" s="174"/>
      <c r="M691" s="177"/>
      <c r="N691" s="178"/>
      <c r="O691" s="178"/>
      <c r="P691" s="178"/>
      <c r="Q691" s="178"/>
      <c r="R691" s="178"/>
      <c r="S691" s="178"/>
      <c r="T691" s="179"/>
      <c r="AT691" s="175" t="s">
        <v>160</v>
      </c>
      <c r="AU691" s="175" t="s">
        <v>80</v>
      </c>
      <c r="AV691" s="15" t="s">
        <v>78</v>
      </c>
      <c r="AW691" s="15" t="s">
        <v>27</v>
      </c>
      <c r="AX691" s="15" t="s">
        <v>71</v>
      </c>
      <c r="AY691" s="175" t="s">
        <v>152</v>
      </c>
    </row>
    <row r="692" spans="1:65" s="13" customFormat="1">
      <c r="B692" s="159"/>
      <c r="D692" s="160" t="s">
        <v>160</v>
      </c>
      <c r="E692" s="161" t="s">
        <v>1</v>
      </c>
      <c r="F692" s="162" t="s">
        <v>1074</v>
      </c>
      <c r="H692" s="163">
        <v>32.97</v>
      </c>
      <c r="L692" s="159"/>
      <c r="M692" s="164"/>
      <c r="N692" s="165"/>
      <c r="O692" s="165"/>
      <c r="P692" s="165"/>
      <c r="Q692" s="165"/>
      <c r="R692" s="165"/>
      <c r="S692" s="165"/>
      <c r="T692" s="166"/>
      <c r="AT692" s="161" t="s">
        <v>160</v>
      </c>
      <c r="AU692" s="161" t="s">
        <v>80</v>
      </c>
      <c r="AV692" s="13" t="s">
        <v>80</v>
      </c>
      <c r="AW692" s="13" t="s">
        <v>27</v>
      </c>
      <c r="AX692" s="13" t="s">
        <v>71</v>
      </c>
      <c r="AY692" s="161" t="s">
        <v>152</v>
      </c>
    </row>
    <row r="693" spans="1:65" s="14" customFormat="1">
      <c r="B693" s="167"/>
      <c r="D693" s="160" t="s">
        <v>160</v>
      </c>
      <c r="E693" s="168" t="s">
        <v>1</v>
      </c>
      <c r="F693" s="169" t="s">
        <v>162</v>
      </c>
      <c r="H693" s="170">
        <v>32.97</v>
      </c>
      <c r="L693" s="167"/>
      <c r="M693" s="171"/>
      <c r="N693" s="172"/>
      <c r="O693" s="172"/>
      <c r="P693" s="172"/>
      <c r="Q693" s="172"/>
      <c r="R693" s="172"/>
      <c r="S693" s="172"/>
      <c r="T693" s="173"/>
      <c r="AT693" s="168" t="s">
        <v>160</v>
      </c>
      <c r="AU693" s="168" t="s">
        <v>80</v>
      </c>
      <c r="AV693" s="14" t="s">
        <v>158</v>
      </c>
      <c r="AW693" s="14" t="s">
        <v>27</v>
      </c>
      <c r="AX693" s="14" t="s">
        <v>78</v>
      </c>
      <c r="AY693" s="168" t="s">
        <v>152</v>
      </c>
    </row>
    <row r="694" spans="1:65" s="2" customFormat="1" ht="21.75" customHeight="1">
      <c r="A694" s="30"/>
      <c r="B694" s="146"/>
      <c r="C694" s="147" t="s">
        <v>1075</v>
      </c>
      <c r="D694" s="147" t="s">
        <v>154</v>
      </c>
      <c r="E694" s="148" t="s">
        <v>1076</v>
      </c>
      <c r="F694" s="149" t="s">
        <v>1077</v>
      </c>
      <c r="G694" s="150" t="s">
        <v>157</v>
      </c>
      <c r="H694" s="151">
        <v>138</v>
      </c>
      <c r="I694" s="152">
        <v>152.76</v>
      </c>
      <c r="J694" s="152">
        <f>ROUND(I694*H694,2)</f>
        <v>21080.880000000001</v>
      </c>
      <c r="K694" s="149" t="s">
        <v>173</v>
      </c>
      <c r="L694" s="31"/>
      <c r="M694" s="153" t="s">
        <v>1</v>
      </c>
      <c r="N694" s="154" t="s">
        <v>36</v>
      </c>
      <c r="O694" s="155">
        <v>0.25</v>
      </c>
      <c r="P694" s="155">
        <f>O694*H694</f>
        <v>34.5</v>
      </c>
      <c r="Q694" s="155">
        <v>1.0200000000000001E-2</v>
      </c>
      <c r="R694" s="155">
        <f>Q694*H694</f>
        <v>1.4076000000000002</v>
      </c>
      <c r="S694" s="155">
        <v>0</v>
      </c>
      <c r="T694" s="156">
        <f>S694*H694</f>
        <v>0</v>
      </c>
      <c r="U694" s="30"/>
      <c r="V694" s="30"/>
      <c r="W694" s="30"/>
      <c r="X694" s="30"/>
      <c r="Y694" s="30"/>
      <c r="Z694" s="30"/>
      <c r="AA694" s="30"/>
      <c r="AB694" s="30"/>
      <c r="AC694" s="30"/>
      <c r="AD694" s="30"/>
      <c r="AE694" s="30"/>
      <c r="AR694" s="157" t="s">
        <v>158</v>
      </c>
      <c r="AT694" s="157" t="s">
        <v>154</v>
      </c>
      <c r="AU694" s="157" t="s">
        <v>80</v>
      </c>
      <c r="AY694" s="18" t="s">
        <v>152</v>
      </c>
      <c r="BE694" s="158">
        <f>IF(N694="základní",J694,0)</f>
        <v>21080.880000000001</v>
      </c>
      <c r="BF694" s="158">
        <f>IF(N694="snížená",J694,0)</f>
        <v>0</v>
      </c>
      <c r="BG694" s="158">
        <f>IF(N694="zákl. přenesená",J694,0)</f>
        <v>0</v>
      </c>
      <c r="BH694" s="158">
        <f>IF(N694="sníž. přenesená",J694,0)</f>
        <v>0</v>
      </c>
      <c r="BI694" s="158">
        <f>IF(N694="nulová",J694,0)</f>
        <v>0</v>
      </c>
      <c r="BJ694" s="18" t="s">
        <v>78</v>
      </c>
      <c r="BK694" s="158">
        <f>ROUND(I694*H694,2)</f>
        <v>21080.880000000001</v>
      </c>
      <c r="BL694" s="18" t="s">
        <v>158</v>
      </c>
      <c r="BM694" s="157" t="s">
        <v>1078</v>
      </c>
    </row>
    <row r="695" spans="1:65" s="13" customFormat="1">
      <c r="B695" s="159"/>
      <c r="D695" s="160" t="s">
        <v>160</v>
      </c>
      <c r="E695" s="161" t="s">
        <v>1</v>
      </c>
      <c r="F695" s="162" t="s">
        <v>1079</v>
      </c>
      <c r="H695" s="163">
        <v>138</v>
      </c>
      <c r="L695" s="159"/>
      <c r="M695" s="164"/>
      <c r="N695" s="165"/>
      <c r="O695" s="165"/>
      <c r="P695" s="165"/>
      <c r="Q695" s="165"/>
      <c r="R695" s="165"/>
      <c r="S695" s="165"/>
      <c r="T695" s="166"/>
      <c r="AT695" s="161" t="s">
        <v>160</v>
      </c>
      <c r="AU695" s="161" t="s">
        <v>80</v>
      </c>
      <c r="AV695" s="13" t="s">
        <v>80</v>
      </c>
      <c r="AW695" s="13" t="s">
        <v>27</v>
      </c>
      <c r="AX695" s="13" t="s">
        <v>71</v>
      </c>
      <c r="AY695" s="161" t="s">
        <v>152</v>
      </c>
    </row>
    <row r="696" spans="1:65" s="14" customFormat="1">
      <c r="B696" s="167"/>
      <c r="D696" s="160" t="s">
        <v>160</v>
      </c>
      <c r="E696" s="168" t="s">
        <v>1</v>
      </c>
      <c r="F696" s="169" t="s">
        <v>162</v>
      </c>
      <c r="H696" s="170">
        <v>138</v>
      </c>
      <c r="L696" s="167"/>
      <c r="M696" s="171"/>
      <c r="N696" s="172"/>
      <c r="O696" s="172"/>
      <c r="P696" s="172"/>
      <c r="Q696" s="172"/>
      <c r="R696" s="172"/>
      <c r="S696" s="172"/>
      <c r="T696" s="173"/>
      <c r="AT696" s="168" t="s">
        <v>160</v>
      </c>
      <c r="AU696" s="168" t="s">
        <v>80</v>
      </c>
      <c r="AV696" s="14" t="s">
        <v>158</v>
      </c>
      <c r="AW696" s="14" t="s">
        <v>27</v>
      </c>
      <c r="AX696" s="14" t="s">
        <v>78</v>
      </c>
      <c r="AY696" s="168" t="s">
        <v>152</v>
      </c>
    </row>
    <row r="697" spans="1:65" s="2" customFormat="1" ht="16.5" customHeight="1">
      <c r="A697" s="30"/>
      <c r="B697" s="146"/>
      <c r="C697" s="147" t="s">
        <v>1080</v>
      </c>
      <c r="D697" s="147" t="s">
        <v>154</v>
      </c>
      <c r="E697" s="148" t="s">
        <v>1081</v>
      </c>
      <c r="F697" s="149" t="s">
        <v>1082</v>
      </c>
      <c r="G697" s="150" t="s">
        <v>157</v>
      </c>
      <c r="H697" s="151">
        <v>138</v>
      </c>
      <c r="I697" s="152">
        <v>137.36000000000001</v>
      </c>
      <c r="J697" s="152">
        <f>ROUND(I697*H697,2)</f>
        <v>18955.68</v>
      </c>
      <c r="K697" s="149" t="s">
        <v>1083</v>
      </c>
      <c r="L697" s="31"/>
      <c r="M697" s="153" t="s">
        <v>1</v>
      </c>
      <c r="N697" s="154" t="s">
        <v>36</v>
      </c>
      <c r="O697" s="155">
        <v>0.30499999999999999</v>
      </c>
      <c r="P697" s="155">
        <f>O697*H697</f>
        <v>42.089999999999996</v>
      </c>
      <c r="Q697" s="155">
        <v>0.11550000000000001</v>
      </c>
      <c r="R697" s="155">
        <f>Q697*H697</f>
        <v>15.939</v>
      </c>
      <c r="S697" s="155">
        <v>0</v>
      </c>
      <c r="T697" s="156">
        <f>S697*H697</f>
        <v>0</v>
      </c>
      <c r="U697" s="30"/>
      <c r="V697" s="30"/>
      <c r="W697" s="30"/>
      <c r="X697" s="30"/>
      <c r="Y697" s="30"/>
      <c r="Z697" s="30"/>
      <c r="AA697" s="30"/>
      <c r="AB697" s="30"/>
      <c r="AC697" s="30"/>
      <c r="AD697" s="30"/>
      <c r="AE697" s="30"/>
      <c r="AR697" s="157" t="s">
        <v>158</v>
      </c>
      <c r="AT697" s="157" t="s">
        <v>154</v>
      </c>
      <c r="AU697" s="157" t="s">
        <v>80</v>
      </c>
      <c r="AY697" s="18" t="s">
        <v>152</v>
      </c>
      <c r="BE697" s="158">
        <f>IF(N697="základní",J697,0)</f>
        <v>18955.68</v>
      </c>
      <c r="BF697" s="158">
        <f>IF(N697="snížená",J697,0)</f>
        <v>0</v>
      </c>
      <c r="BG697" s="158">
        <f>IF(N697="zákl. přenesená",J697,0)</f>
        <v>0</v>
      </c>
      <c r="BH697" s="158">
        <f>IF(N697="sníž. přenesená",J697,0)</f>
        <v>0</v>
      </c>
      <c r="BI697" s="158">
        <f>IF(N697="nulová",J697,0)</f>
        <v>0</v>
      </c>
      <c r="BJ697" s="18" t="s">
        <v>78</v>
      </c>
      <c r="BK697" s="158">
        <f>ROUND(I697*H697,2)</f>
        <v>18955.68</v>
      </c>
      <c r="BL697" s="18" t="s">
        <v>158</v>
      </c>
      <c r="BM697" s="157" t="s">
        <v>1084</v>
      </c>
    </row>
    <row r="698" spans="1:65" s="13" customFormat="1">
      <c r="B698" s="159"/>
      <c r="D698" s="160" t="s">
        <v>160</v>
      </c>
      <c r="E698" s="161" t="s">
        <v>1</v>
      </c>
      <c r="F698" s="162" t="s">
        <v>1079</v>
      </c>
      <c r="H698" s="163">
        <v>138</v>
      </c>
      <c r="L698" s="159"/>
      <c r="M698" s="164"/>
      <c r="N698" s="165"/>
      <c r="O698" s="165"/>
      <c r="P698" s="165"/>
      <c r="Q698" s="165"/>
      <c r="R698" s="165"/>
      <c r="S698" s="165"/>
      <c r="T698" s="166"/>
      <c r="AT698" s="161" t="s">
        <v>160</v>
      </c>
      <c r="AU698" s="161" t="s">
        <v>80</v>
      </c>
      <c r="AV698" s="13" t="s">
        <v>80</v>
      </c>
      <c r="AW698" s="13" t="s">
        <v>27</v>
      </c>
      <c r="AX698" s="13" t="s">
        <v>71</v>
      </c>
      <c r="AY698" s="161" t="s">
        <v>152</v>
      </c>
    </row>
    <row r="699" spans="1:65" s="14" customFormat="1">
      <c r="B699" s="167"/>
      <c r="D699" s="160" t="s">
        <v>160</v>
      </c>
      <c r="E699" s="168" t="s">
        <v>1</v>
      </c>
      <c r="F699" s="169" t="s">
        <v>162</v>
      </c>
      <c r="H699" s="170">
        <v>138</v>
      </c>
      <c r="L699" s="167"/>
      <c r="M699" s="171"/>
      <c r="N699" s="172"/>
      <c r="O699" s="172"/>
      <c r="P699" s="172"/>
      <c r="Q699" s="172"/>
      <c r="R699" s="172"/>
      <c r="S699" s="172"/>
      <c r="T699" s="173"/>
      <c r="AT699" s="168" t="s">
        <v>160</v>
      </c>
      <c r="AU699" s="168" t="s">
        <v>80</v>
      </c>
      <c r="AV699" s="14" t="s">
        <v>158</v>
      </c>
      <c r="AW699" s="14" t="s">
        <v>27</v>
      </c>
      <c r="AX699" s="14" t="s">
        <v>78</v>
      </c>
      <c r="AY699" s="168" t="s">
        <v>152</v>
      </c>
    </row>
    <row r="700" spans="1:65" s="2" customFormat="1" ht="16.5" customHeight="1">
      <c r="A700" s="30"/>
      <c r="B700" s="146"/>
      <c r="C700" s="147" t="s">
        <v>1085</v>
      </c>
      <c r="D700" s="147" t="s">
        <v>154</v>
      </c>
      <c r="E700" s="148" t="s">
        <v>1086</v>
      </c>
      <c r="F700" s="149" t="s">
        <v>1087</v>
      </c>
      <c r="G700" s="150" t="s">
        <v>157</v>
      </c>
      <c r="H700" s="151">
        <v>138</v>
      </c>
      <c r="I700" s="152">
        <v>7.82</v>
      </c>
      <c r="J700" s="152">
        <f>ROUND(I700*H700,2)</f>
        <v>1079.1600000000001</v>
      </c>
      <c r="K700" s="149" t="s">
        <v>173</v>
      </c>
      <c r="L700" s="31"/>
      <c r="M700" s="153" t="s">
        <v>1</v>
      </c>
      <c r="N700" s="154" t="s">
        <v>36</v>
      </c>
      <c r="O700" s="155">
        <v>2.5000000000000001E-2</v>
      </c>
      <c r="P700" s="155">
        <f>O700*H700</f>
        <v>3.45</v>
      </c>
      <c r="Q700" s="155">
        <v>1.2999999999999999E-4</v>
      </c>
      <c r="R700" s="155">
        <f>Q700*H700</f>
        <v>1.7939999999999998E-2</v>
      </c>
      <c r="S700" s="155">
        <v>0</v>
      </c>
      <c r="T700" s="156">
        <f>S700*H700</f>
        <v>0</v>
      </c>
      <c r="U700" s="30"/>
      <c r="V700" s="30"/>
      <c r="W700" s="30"/>
      <c r="X700" s="30"/>
      <c r="Y700" s="30"/>
      <c r="Z700" s="30"/>
      <c r="AA700" s="30"/>
      <c r="AB700" s="30"/>
      <c r="AC700" s="30"/>
      <c r="AD700" s="30"/>
      <c r="AE700" s="30"/>
      <c r="AR700" s="157" t="s">
        <v>158</v>
      </c>
      <c r="AT700" s="157" t="s">
        <v>154</v>
      </c>
      <c r="AU700" s="157" t="s">
        <v>80</v>
      </c>
      <c r="AY700" s="18" t="s">
        <v>152</v>
      </c>
      <c r="BE700" s="158">
        <f>IF(N700="základní",J700,0)</f>
        <v>1079.1600000000001</v>
      </c>
      <c r="BF700" s="158">
        <f>IF(N700="snížená",J700,0)</f>
        <v>0</v>
      </c>
      <c r="BG700" s="158">
        <f>IF(N700="zákl. přenesená",J700,0)</f>
        <v>0</v>
      </c>
      <c r="BH700" s="158">
        <f>IF(N700="sníž. přenesená",J700,0)</f>
        <v>0</v>
      </c>
      <c r="BI700" s="158">
        <f>IF(N700="nulová",J700,0)</f>
        <v>0</v>
      </c>
      <c r="BJ700" s="18" t="s">
        <v>78</v>
      </c>
      <c r="BK700" s="158">
        <f>ROUND(I700*H700,2)</f>
        <v>1079.1600000000001</v>
      </c>
      <c r="BL700" s="18" t="s">
        <v>158</v>
      </c>
      <c r="BM700" s="157" t="s">
        <v>1088</v>
      </c>
    </row>
    <row r="701" spans="1:65" s="13" customFormat="1">
      <c r="B701" s="159"/>
      <c r="D701" s="160" t="s">
        <v>160</v>
      </c>
      <c r="E701" s="161" t="s">
        <v>1</v>
      </c>
      <c r="F701" s="162" t="s">
        <v>1079</v>
      </c>
      <c r="H701" s="163">
        <v>138</v>
      </c>
      <c r="L701" s="159"/>
      <c r="M701" s="164"/>
      <c r="N701" s="165"/>
      <c r="O701" s="165"/>
      <c r="P701" s="165"/>
      <c r="Q701" s="165"/>
      <c r="R701" s="165"/>
      <c r="S701" s="165"/>
      <c r="T701" s="166"/>
      <c r="AT701" s="161" t="s">
        <v>160</v>
      </c>
      <c r="AU701" s="161" t="s">
        <v>80</v>
      </c>
      <c r="AV701" s="13" t="s">
        <v>80</v>
      </c>
      <c r="AW701" s="13" t="s">
        <v>27</v>
      </c>
      <c r="AX701" s="13" t="s">
        <v>71</v>
      </c>
      <c r="AY701" s="161" t="s">
        <v>152</v>
      </c>
    </row>
    <row r="702" spans="1:65" s="14" customFormat="1">
      <c r="B702" s="167"/>
      <c r="D702" s="160" t="s">
        <v>160</v>
      </c>
      <c r="E702" s="168" t="s">
        <v>1</v>
      </c>
      <c r="F702" s="169" t="s">
        <v>162</v>
      </c>
      <c r="H702" s="170">
        <v>138</v>
      </c>
      <c r="L702" s="167"/>
      <c r="M702" s="171"/>
      <c r="N702" s="172"/>
      <c r="O702" s="172"/>
      <c r="P702" s="172"/>
      <c r="Q702" s="172"/>
      <c r="R702" s="172"/>
      <c r="S702" s="172"/>
      <c r="T702" s="173"/>
      <c r="AT702" s="168" t="s">
        <v>160</v>
      </c>
      <c r="AU702" s="168" t="s">
        <v>80</v>
      </c>
      <c r="AV702" s="14" t="s">
        <v>158</v>
      </c>
      <c r="AW702" s="14" t="s">
        <v>27</v>
      </c>
      <c r="AX702" s="14" t="s">
        <v>78</v>
      </c>
      <c r="AY702" s="168" t="s">
        <v>152</v>
      </c>
    </row>
    <row r="703" spans="1:65" s="2" customFormat="1" ht="21.75" customHeight="1">
      <c r="A703" s="30"/>
      <c r="B703" s="146"/>
      <c r="C703" s="147" t="s">
        <v>1089</v>
      </c>
      <c r="D703" s="147" t="s">
        <v>154</v>
      </c>
      <c r="E703" s="148" t="s">
        <v>1090</v>
      </c>
      <c r="F703" s="149" t="s">
        <v>1091</v>
      </c>
      <c r="G703" s="150" t="s">
        <v>157</v>
      </c>
      <c r="H703" s="151">
        <v>138</v>
      </c>
      <c r="I703" s="152">
        <v>36.71</v>
      </c>
      <c r="J703" s="152">
        <f>ROUND(I703*H703,2)</f>
        <v>5065.9799999999996</v>
      </c>
      <c r="K703" s="149" t="s">
        <v>173</v>
      </c>
      <c r="L703" s="31"/>
      <c r="M703" s="153" t="s">
        <v>1</v>
      </c>
      <c r="N703" s="154" t="s">
        <v>36</v>
      </c>
      <c r="O703" s="155">
        <v>0.127</v>
      </c>
      <c r="P703" s="155">
        <f>O703*H703</f>
        <v>17.526</v>
      </c>
      <c r="Q703" s="155">
        <v>0</v>
      </c>
      <c r="R703" s="155">
        <f>Q703*H703</f>
        <v>0</v>
      </c>
      <c r="S703" s="155">
        <v>0</v>
      </c>
      <c r="T703" s="156">
        <f>S703*H703</f>
        <v>0</v>
      </c>
      <c r="U703" s="30"/>
      <c r="V703" s="30"/>
      <c r="W703" s="30"/>
      <c r="X703" s="30"/>
      <c r="Y703" s="30"/>
      <c r="Z703" s="30"/>
      <c r="AA703" s="30"/>
      <c r="AB703" s="30"/>
      <c r="AC703" s="30"/>
      <c r="AD703" s="30"/>
      <c r="AE703" s="30"/>
      <c r="AR703" s="157" t="s">
        <v>158</v>
      </c>
      <c r="AT703" s="157" t="s">
        <v>154</v>
      </c>
      <c r="AU703" s="157" t="s">
        <v>80</v>
      </c>
      <c r="AY703" s="18" t="s">
        <v>152</v>
      </c>
      <c r="BE703" s="158">
        <f>IF(N703="základní",J703,0)</f>
        <v>5065.9799999999996</v>
      </c>
      <c r="BF703" s="158">
        <f>IF(N703="snížená",J703,0)</f>
        <v>0</v>
      </c>
      <c r="BG703" s="158">
        <f>IF(N703="zákl. přenesená",J703,0)</f>
        <v>0</v>
      </c>
      <c r="BH703" s="158">
        <f>IF(N703="sníž. přenesená",J703,0)</f>
        <v>0</v>
      </c>
      <c r="BI703" s="158">
        <f>IF(N703="nulová",J703,0)</f>
        <v>0</v>
      </c>
      <c r="BJ703" s="18" t="s">
        <v>78</v>
      </c>
      <c r="BK703" s="158">
        <f>ROUND(I703*H703,2)</f>
        <v>5065.9799999999996</v>
      </c>
      <c r="BL703" s="18" t="s">
        <v>158</v>
      </c>
      <c r="BM703" s="157" t="s">
        <v>1092</v>
      </c>
    </row>
    <row r="704" spans="1:65" s="13" customFormat="1">
      <c r="B704" s="159"/>
      <c r="D704" s="160" t="s">
        <v>160</v>
      </c>
      <c r="E704" s="161" t="s">
        <v>1</v>
      </c>
      <c r="F704" s="162" t="s">
        <v>1079</v>
      </c>
      <c r="H704" s="163">
        <v>138</v>
      </c>
      <c r="L704" s="159"/>
      <c r="M704" s="164"/>
      <c r="N704" s="165"/>
      <c r="O704" s="165"/>
      <c r="P704" s="165"/>
      <c r="Q704" s="165"/>
      <c r="R704" s="165"/>
      <c r="S704" s="165"/>
      <c r="T704" s="166"/>
      <c r="AT704" s="161" t="s">
        <v>160</v>
      </c>
      <c r="AU704" s="161" t="s">
        <v>80</v>
      </c>
      <c r="AV704" s="13" t="s">
        <v>80</v>
      </c>
      <c r="AW704" s="13" t="s">
        <v>27</v>
      </c>
      <c r="AX704" s="13" t="s">
        <v>71</v>
      </c>
      <c r="AY704" s="161" t="s">
        <v>152</v>
      </c>
    </row>
    <row r="705" spans="1:65" s="14" customFormat="1">
      <c r="B705" s="167"/>
      <c r="D705" s="160" t="s">
        <v>160</v>
      </c>
      <c r="E705" s="168" t="s">
        <v>1</v>
      </c>
      <c r="F705" s="169" t="s">
        <v>162</v>
      </c>
      <c r="H705" s="170">
        <v>138</v>
      </c>
      <c r="L705" s="167"/>
      <c r="M705" s="171"/>
      <c r="N705" s="172"/>
      <c r="O705" s="172"/>
      <c r="P705" s="172"/>
      <c r="Q705" s="172"/>
      <c r="R705" s="172"/>
      <c r="S705" s="172"/>
      <c r="T705" s="173"/>
      <c r="AT705" s="168" t="s">
        <v>160</v>
      </c>
      <c r="AU705" s="168" t="s">
        <v>80</v>
      </c>
      <c r="AV705" s="14" t="s">
        <v>158</v>
      </c>
      <c r="AW705" s="14" t="s">
        <v>27</v>
      </c>
      <c r="AX705" s="14" t="s">
        <v>78</v>
      </c>
      <c r="AY705" s="168" t="s">
        <v>152</v>
      </c>
    </row>
    <row r="706" spans="1:65" s="2" customFormat="1" ht="16.5" customHeight="1">
      <c r="A706" s="30"/>
      <c r="B706" s="146"/>
      <c r="C706" s="147" t="s">
        <v>1093</v>
      </c>
      <c r="D706" s="147" t="s">
        <v>154</v>
      </c>
      <c r="E706" s="148" t="s">
        <v>1094</v>
      </c>
      <c r="F706" s="149" t="s">
        <v>1095</v>
      </c>
      <c r="G706" s="150" t="s">
        <v>157</v>
      </c>
      <c r="H706" s="151">
        <v>138</v>
      </c>
      <c r="I706" s="152">
        <v>9.73</v>
      </c>
      <c r="J706" s="152">
        <f>ROUND(I706*H706,2)</f>
        <v>1342.74</v>
      </c>
      <c r="K706" s="149" t="s">
        <v>173</v>
      </c>
      <c r="L706" s="31"/>
      <c r="M706" s="153" t="s">
        <v>1</v>
      </c>
      <c r="N706" s="154" t="s">
        <v>36</v>
      </c>
      <c r="O706" s="155">
        <v>2.5000000000000001E-2</v>
      </c>
      <c r="P706" s="155">
        <f>O706*H706</f>
        <v>3.45</v>
      </c>
      <c r="Q706" s="155">
        <v>2.2000000000000001E-4</v>
      </c>
      <c r="R706" s="155">
        <f>Q706*H706</f>
        <v>3.0360000000000002E-2</v>
      </c>
      <c r="S706" s="155">
        <v>0</v>
      </c>
      <c r="T706" s="156">
        <f>S706*H706</f>
        <v>0</v>
      </c>
      <c r="U706" s="30"/>
      <c r="V706" s="30"/>
      <c r="W706" s="30"/>
      <c r="X706" s="30"/>
      <c r="Y706" s="30"/>
      <c r="Z706" s="30"/>
      <c r="AA706" s="30"/>
      <c r="AB706" s="30"/>
      <c r="AC706" s="30"/>
      <c r="AD706" s="30"/>
      <c r="AE706" s="30"/>
      <c r="AR706" s="157" t="s">
        <v>158</v>
      </c>
      <c r="AT706" s="157" t="s">
        <v>154</v>
      </c>
      <c r="AU706" s="157" t="s">
        <v>80</v>
      </c>
      <c r="AY706" s="18" t="s">
        <v>152</v>
      </c>
      <c r="BE706" s="158">
        <f>IF(N706="základní",J706,0)</f>
        <v>1342.74</v>
      </c>
      <c r="BF706" s="158">
        <f>IF(N706="snížená",J706,0)</f>
        <v>0</v>
      </c>
      <c r="BG706" s="158">
        <f>IF(N706="zákl. přenesená",J706,0)</f>
        <v>0</v>
      </c>
      <c r="BH706" s="158">
        <f>IF(N706="sníž. přenesená",J706,0)</f>
        <v>0</v>
      </c>
      <c r="BI706" s="158">
        <f>IF(N706="nulová",J706,0)</f>
        <v>0</v>
      </c>
      <c r="BJ706" s="18" t="s">
        <v>78</v>
      </c>
      <c r="BK706" s="158">
        <f>ROUND(I706*H706,2)</f>
        <v>1342.74</v>
      </c>
      <c r="BL706" s="18" t="s">
        <v>158</v>
      </c>
      <c r="BM706" s="157" t="s">
        <v>1096</v>
      </c>
    </row>
    <row r="707" spans="1:65" s="13" customFormat="1">
      <c r="B707" s="159"/>
      <c r="D707" s="160" t="s">
        <v>160</v>
      </c>
      <c r="E707" s="161" t="s">
        <v>1</v>
      </c>
      <c r="F707" s="162" t="s">
        <v>1079</v>
      </c>
      <c r="H707" s="163">
        <v>138</v>
      </c>
      <c r="L707" s="159"/>
      <c r="M707" s="164"/>
      <c r="N707" s="165"/>
      <c r="O707" s="165"/>
      <c r="P707" s="165"/>
      <c r="Q707" s="165"/>
      <c r="R707" s="165"/>
      <c r="S707" s="165"/>
      <c r="T707" s="166"/>
      <c r="AT707" s="161" t="s">
        <v>160</v>
      </c>
      <c r="AU707" s="161" t="s">
        <v>80</v>
      </c>
      <c r="AV707" s="13" t="s">
        <v>80</v>
      </c>
      <c r="AW707" s="13" t="s">
        <v>27</v>
      </c>
      <c r="AX707" s="13" t="s">
        <v>71</v>
      </c>
      <c r="AY707" s="161" t="s">
        <v>152</v>
      </c>
    </row>
    <row r="708" spans="1:65" s="14" customFormat="1">
      <c r="B708" s="167"/>
      <c r="D708" s="160" t="s">
        <v>160</v>
      </c>
      <c r="E708" s="168" t="s">
        <v>1</v>
      </c>
      <c r="F708" s="169" t="s">
        <v>162</v>
      </c>
      <c r="H708" s="170">
        <v>138</v>
      </c>
      <c r="L708" s="167"/>
      <c r="M708" s="171"/>
      <c r="N708" s="172"/>
      <c r="O708" s="172"/>
      <c r="P708" s="172"/>
      <c r="Q708" s="172"/>
      <c r="R708" s="172"/>
      <c r="S708" s="172"/>
      <c r="T708" s="173"/>
      <c r="AT708" s="168" t="s">
        <v>160</v>
      </c>
      <c r="AU708" s="168" t="s">
        <v>80</v>
      </c>
      <c r="AV708" s="14" t="s">
        <v>158</v>
      </c>
      <c r="AW708" s="14" t="s">
        <v>27</v>
      </c>
      <c r="AX708" s="14" t="s">
        <v>78</v>
      </c>
      <c r="AY708" s="168" t="s">
        <v>152</v>
      </c>
    </row>
    <row r="709" spans="1:65" s="2" customFormat="1" ht="21.75" customHeight="1">
      <c r="A709" s="30"/>
      <c r="B709" s="146"/>
      <c r="C709" s="147" t="s">
        <v>1097</v>
      </c>
      <c r="D709" s="147" t="s">
        <v>154</v>
      </c>
      <c r="E709" s="148" t="s">
        <v>1098</v>
      </c>
      <c r="F709" s="149" t="s">
        <v>1099</v>
      </c>
      <c r="G709" s="150" t="s">
        <v>306</v>
      </c>
      <c r="H709" s="151">
        <v>203.2</v>
      </c>
      <c r="I709" s="152">
        <v>38.369999999999997</v>
      </c>
      <c r="J709" s="152">
        <f>ROUND(I709*H709,2)</f>
        <v>7796.78</v>
      </c>
      <c r="K709" s="149" t="s">
        <v>173</v>
      </c>
      <c r="L709" s="31"/>
      <c r="M709" s="153" t="s">
        <v>1</v>
      </c>
      <c r="N709" s="154" t="s">
        <v>36</v>
      </c>
      <c r="O709" s="155">
        <v>3.5000000000000003E-2</v>
      </c>
      <c r="P709" s="155">
        <f>O709*H709</f>
        <v>7.1120000000000001</v>
      </c>
      <c r="Q709" s="155">
        <v>6.0000000000000002E-5</v>
      </c>
      <c r="R709" s="155">
        <f>Q709*H709</f>
        <v>1.2192E-2</v>
      </c>
      <c r="S709" s="155">
        <v>0</v>
      </c>
      <c r="T709" s="156">
        <f>S709*H709</f>
        <v>0</v>
      </c>
      <c r="U709" s="30"/>
      <c r="V709" s="30"/>
      <c r="W709" s="30"/>
      <c r="X709" s="30"/>
      <c r="Y709" s="30"/>
      <c r="Z709" s="30"/>
      <c r="AA709" s="30"/>
      <c r="AB709" s="30"/>
      <c r="AC709" s="30"/>
      <c r="AD709" s="30"/>
      <c r="AE709" s="30"/>
      <c r="AR709" s="157" t="s">
        <v>158</v>
      </c>
      <c r="AT709" s="157" t="s">
        <v>154</v>
      </c>
      <c r="AU709" s="157" t="s">
        <v>80</v>
      </c>
      <c r="AY709" s="18" t="s">
        <v>152</v>
      </c>
      <c r="BE709" s="158">
        <f>IF(N709="základní",J709,0)</f>
        <v>7796.78</v>
      </c>
      <c r="BF709" s="158">
        <f>IF(N709="snížená",J709,0)</f>
        <v>0</v>
      </c>
      <c r="BG709" s="158">
        <f>IF(N709="zákl. přenesená",J709,0)</f>
        <v>0</v>
      </c>
      <c r="BH709" s="158">
        <f>IF(N709="sníž. přenesená",J709,0)</f>
        <v>0</v>
      </c>
      <c r="BI709" s="158">
        <f>IF(N709="nulová",J709,0)</f>
        <v>0</v>
      </c>
      <c r="BJ709" s="18" t="s">
        <v>78</v>
      </c>
      <c r="BK709" s="158">
        <f>ROUND(I709*H709,2)</f>
        <v>7796.78</v>
      </c>
      <c r="BL709" s="18" t="s">
        <v>158</v>
      </c>
      <c r="BM709" s="157" t="s">
        <v>1100</v>
      </c>
    </row>
    <row r="710" spans="1:65" s="15" customFormat="1">
      <c r="B710" s="174"/>
      <c r="D710" s="160" t="s">
        <v>160</v>
      </c>
      <c r="E710" s="175" t="s">
        <v>1</v>
      </c>
      <c r="F710" s="176" t="s">
        <v>1101</v>
      </c>
      <c r="H710" s="175" t="s">
        <v>1</v>
      </c>
      <c r="L710" s="174"/>
      <c r="M710" s="177"/>
      <c r="N710" s="178"/>
      <c r="O710" s="178"/>
      <c r="P710" s="178"/>
      <c r="Q710" s="178"/>
      <c r="R710" s="178"/>
      <c r="S710" s="178"/>
      <c r="T710" s="179"/>
      <c r="AT710" s="175" t="s">
        <v>160</v>
      </c>
      <c r="AU710" s="175" t="s">
        <v>80</v>
      </c>
      <c r="AV710" s="15" t="s">
        <v>78</v>
      </c>
      <c r="AW710" s="15" t="s">
        <v>27</v>
      </c>
      <c r="AX710" s="15" t="s">
        <v>71</v>
      </c>
      <c r="AY710" s="175" t="s">
        <v>152</v>
      </c>
    </row>
    <row r="711" spans="1:65" s="13" customFormat="1" ht="33.75">
      <c r="B711" s="159"/>
      <c r="D711" s="160" t="s">
        <v>160</v>
      </c>
      <c r="E711" s="161" t="s">
        <v>1</v>
      </c>
      <c r="F711" s="162" t="s">
        <v>1102</v>
      </c>
      <c r="H711" s="163">
        <v>185.4</v>
      </c>
      <c r="L711" s="159"/>
      <c r="M711" s="164"/>
      <c r="N711" s="165"/>
      <c r="O711" s="165"/>
      <c r="P711" s="165"/>
      <c r="Q711" s="165"/>
      <c r="R711" s="165"/>
      <c r="S711" s="165"/>
      <c r="T711" s="166"/>
      <c r="AT711" s="161" t="s">
        <v>160</v>
      </c>
      <c r="AU711" s="161" t="s">
        <v>80</v>
      </c>
      <c r="AV711" s="13" t="s">
        <v>80</v>
      </c>
      <c r="AW711" s="13" t="s">
        <v>27</v>
      </c>
      <c r="AX711" s="13" t="s">
        <v>71</v>
      </c>
      <c r="AY711" s="161" t="s">
        <v>152</v>
      </c>
    </row>
    <row r="712" spans="1:65" s="13" customFormat="1">
      <c r="B712" s="159"/>
      <c r="D712" s="160" t="s">
        <v>160</v>
      </c>
      <c r="E712" s="161" t="s">
        <v>1</v>
      </c>
      <c r="F712" s="162" t="s">
        <v>1103</v>
      </c>
      <c r="H712" s="163">
        <v>17.8</v>
      </c>
      <c r="L712" s="159"/>
      <c r="M712" s="164"/>
      <c r="N712" s="165"/>
      <c r="O712" s="165"/>
      <c r="P712" s="165"/>
      <c r="Q712" s="165"/>
      <c r="R712" s="165"/>
      <c r="S712" s="165"/>
      <c r="T712" s="166"/>
      <c r="AT712" s="161" t="s">
        <v>160</v>
      </c>
      <c r="AU712" s="161" t="s">
        <v>80</v>
      </c>
      <c r="AV712" s="13" t="s">
        <v>80</v>
      </c>
      <c r="AW712" s="13" t="s">
        <v>27</v>
      </c>
      <c r="AX712" s="13" t="s">
        <v>71</v>
      </c>
      <c r="AY712" s="161" t="s">
        <v>152</v>
      </c>
    </row>
    <row r="713" spans="1:65" s="14" customFormat="1">
      <c r="B713" s="167"/>
      <c r="D713" s="160" t="s">
        <v>160</v>
      </c>
      <c r="E713" s="168" t="s">
        <v>1</v>
      </c>
      <c r="F713" s="169" t="s">
        <v>162</v>
      </c>
      <c r="H713" s="170">
        <v>203.20000000000002</v>
      </c>
      <c r="L713" s="167"/>
      <c r="M713" s="171"/>
      <c r="N713" s="172"/>
      <c r="O713" s="172"/>
      <c r="P713" s="172"/>
      <c r="Q713" s="172"/>
      <c r="R713" s="172"/>
      <c r="S713" s="172"/>
      <c r="T713" s="173"/>
      <c r="AT713" s="168" t="s">
        <v>160</v>
      </c>
      <c r="AU713" s="168" t="s">
        <v>80</v>
      </c>
      <c r="AV713" s="14" t="s">
        <v>158</v>
      </c>
      <c r="AW713" s="14" t="s">
        <v>27</v>
      </c>
      <c r="AX713" s="14" t="s">
        <v>78</v>
      </c>
      <c r="AY713" s="168" t="s">
        <v>152</v>
      </c>
    </row>
    <row r="714" spans="1:65" s="2" customFormat="1" ht="21.75" customHeight="1">
      <c r="A714" s="30"/>
      <c r="B714" s="146"/>
      <c r="C714" s="147" t="s">
        <v>1104</v>
      </c>
      <c r="D714" s="147" t="s">
        <v>154</v>
      </c>
      <c r="E714" s="148" t="s">
        <v>1105</v>
      </c>
      <c r="F714" s="149" t="s">
        <v>1106</v>
      </c>
      <c r="G714" s="150" t="s">
        <v>306</v>
      </c>
      <c r="H714" s="151">
        <v>203.2</v>
      </c>
      <c r="I714" s="152">
        <v>20.2</v>
      </c>
      <c r="J714" s="152">
        <f>ROUND(I714*H714,2)</f>
        <v>4104.6400000000003</v>
      </c>
      <c r="K714" s="149" t="s">
        <v>173</v>
      </c>
      <c r="L714" s="31"/>
      <c r="M714" s="153" t="s">
        <v>1</v>
      </c>
      <c r="N714" s="154" t="s">
        <v>36</v>
      </c>
      <c r="O714" s="155">
        <v>0.04</v>
      </c>
      <c r="P714" s="155">
        <f>O714*H714</f>
        <v>8.1280000000000001</v>
      </c>
      <c r="Q714" s="155">
        <v>2.0000000000000002E-5</v>
      </c>
      <c r="R714" s="155">
        <f>Q714*H714</f>
        <v>4.0639999999999999E-3</v>
      </c>
      <c r="S714" s="155">
        <v>0</v>
      </c>
      <c r="T714" s="156">
        <f>S714*H714</f>
        <v>0</v>
      </c>
      <c r="U714" s="30"/>
      <c r="V714" s="30"/>
      <c r="W714" s="30"/>
      <c r="X714" s="30"/>
      <c r="Y714" s="30"/>
      <c r="Z714" s="30"/>
      <c r="AA714" s="30"/>
      <c r="AB714" s="30"/>
      <c r="AC714" s="30"/>
      <c r="AD714" s="30"/>
      <c r="AE714" s="30"/>
      <c r="AR714" s="157" t="s">
        <v>158</v>
      </c>
      <c r="AT714" s="157" t="s">
        <v>154</v>
      </c>
      <c r="AU714" s="157" t="s">
        <v>80</v>
      </c>
      <c r="AY714" s="18" t="s">
        <v>152</v>
      </c>
      <c r="BE714" s="158">
        <f>IF(N714="základní",J714,0)</f>
        <v>4104.6400000000003</v>
      </c>
      <c r="BF714" s="158">
        <f>IF(N714="snížená",J714,0)</f>
        <v>0</v>
      </c>
      <c r="BG714" s="158">
        <f>IF(N714="zákl. přenesená",J714,0)</f>
        <v>0</v>
      </c>
      <c r="BH714" s="158">
        <f>IF(N714="sníž. přenesená",J714,0)</f>
        <v>0</v>
      </c>
      <c r="BI714" s="158">
        <f>IF(N714="nulová",J714,0)</f>
        <v>0</v>
      </c>
      <c r="BJ714" s="18" t="s">
        <v>78</v>
      </c>
      <c r="BK714" s="158">
        <f>ROUND(I714*H714,2)</f>
        <v>4104.6400000000003</v>
      </c>
      <c r="BL714" s="18" t="s">
        <v>158</v>
      </c>
      <c r="BM714" s="157" t="s">
        <v>1107</v>
      </c>
    </row>
    <row r="715" spans="1:65" s="15" customFormat="1">
      <c r="B715" s="174"/>
      <c r="D715" s="160" t="s">
        <v>160</v>
      </c>
      <c r="E715" s="175" t="s">
        <v>1</v>
      </c>
      <c r="F715" s="176" t="s">
        <v>1101</v>
      </c>
      <c r="H715" s="175" t="s">
        <v>1</v>
      </c>
      <c r="L715" s="174"/>
      <c r="M715" s="177"/>
      <c r="N715" s="178"/>
      <c r="O715" s="178"/>
      <c r="P715" s="178"/>
      <c r="Q715" s="178"/>
      <c r="R715" s="178"/>
      <c r="S715" s="178"/>
      <c r="T715" s="179"/>
      <c r="AT715" s="175" t="s">
        <v>160</v>
      </c>
      <c r="AU715" s="175" t="s">
        <v>80</v>
      </c>
      <c r="AV715" s="15" t="s">
        <v>78</v>
      </c>
      <c r="AW715" s="15" t="s">
        <v>27</v>
      </c>
      <c r="AX715" s="15" t="s">
        <v>71</v>
      </c>
      <c r="AY715" s="175" t="s">
        <v>152</v>
      </c>
    </row>
    <row r="716" spans="1:65" s="13" customFormat="1" ht="33.75">
      <c r="B716" s="159"/>
      <c r="D716" s="160" t="s">
        <v>160</v>
      </c>
      <c r="E716" s="161" t="s">
        <v>1</v>
      </c>
      <c r="F716" s="162" t="s">
        <v>1102</v>
      </c>
      <c r="H716" s="163">
        <v>185.4</v>
      </c>
      <c r="L716" s="159"/>
      <c r="M716" s="164"/>
      <c r="N716" s="165"/>
      <c r="O716" s="165"/>
      <c r="P716" s="165"/>
      <c r="Q716" s="165"/>
      <c r="R716" s="165"/>
      <c r="S716" s="165"/>
      <c r="T716" s="166"/>
      <c r="AT716" s="161" t="s">
        <v>160</v>
      </c>
      <c r="AU716" s="161" t="s">
        <v>80</v>
      </c>
      <c r="AV716" s="13" t="s">
        <v>80</v>
      </c>
      <c r="AW716" s="13" t="s">
        <v>27</v>
      </c>
      <c r="AX716" s="13" t="s">
        <v>71</v>
      </c>
      <c r="AY716" s="161" t="s">
        <v>152</v>
      </c>
    </row>
    <row r="717" spans="1:65" s="13" customFormat="1">
      <c r="B717" s="159"/>
      <c r="D717" s="160" t="s">
        <v>160</v>
      </c>
      <c r="E717" s="161" t="s">
        <v>1</v>
      </c>
      <c r="F717" s="162" t="s">
        <v>1103</v>
      </c>
      <c r="H717" s="163">
        <v>17.8</v>
      </c>
      <c r="L717" s="159"/>
      <c r="M717" s="164"/>
      <c r="N717" s="165"/>
      <c r="O717" s="165"/>
      <c r="P717" s="165"/>
      <c r="Q717" s="165"/>
      <c r="R717" s="165"/>
      <c r="S717" s="165"/>
      <c r="T717" s="166"/>
      <c r="AT717" s="161" t="s">
        <v>160</v>
      </c>
      <c r="AU717" s="161" t="s">
        <v>80</v>
      </c>
      <c r="AV717" s="13" t="s">
        <v>80</v>
      </c>
      <c r="AW717" s="13" t="s">
        <v>27</v>
      </c>
      <c r="AX717" s="13" t="s">
        <v>71</v>
      </c>
      <c r="AY717" s="161" t="s">
        <v>152</v>
      </c>
    </row>
    <row r="718" spans="1:65" s="14" customFormat="1">
      <c r="B718" s="167"/>
      <c r="D718" s="160" t="s">
        <v>160</v>
      </c>
      <c r="E718" s="168" t="s">
        <v>1</v>
      </c>
      <c r="F718" s="169" t="s">
        <v>162</v>
      </c>
      <c r="H718" s="170">
        <v>203.20000000000002</v>
      </c>
      <c r="L718" s="167"/>
      <c r="M718" s="171"/>
      <c r="N718" s="172"/>
      <c r="O718" s="172"/>
      <c r="P718" s="172"/>
      <c r="Q718" s="172"/>
      <c r="R718" s="172"/>
      <c r="S718" s="172"/>
      <c r="T718" s="173"/>
      <c r="AT718" s="168" t="s">
        <v>160</v>
      </c>
      <c r="AU718" s="168" t="s">
        <v>80</v>
      </c>
      <c r="AV718" s="14" t="s">
        <v>158</v>
      </c>
      <c r="AW718" s="14" t="s">
        <v>27</v>
      </c>
      <c r="AX718" s="14" t="s">
        <v>78</v>
      </c>
      <c r="AY718" s="168" t="s">
        <v>152</v>
      </c>
    </row>
    <row r="719" spans="1:65" s="2" customFormat="1" ht="16.5" customHeight="1">
      <c r="A719" s="30"/>
      <c r="B719" s="146"/>
      <c r="C719" s="147" t="s">
        <v>1108</v>
      </c>
      <c r="D719" s="147" t="s">
        <v>154</v>
      </c>
      <c r="E719" s="148" t="s">
        <v>1109</v>
      </c>
      <c r="F719" s="149" t="s">
        <v>1110</v>
      </c>
      <c r="G719" s="150" t="s">
        <v>157</v>
      </c>
      <c r="H719" s="151">
        <v>17.28</v>
      </c>
      <c r="I719" s="152">
        <v>315.39</v>
      </c>
      <c r="J719" s="152">
        <f>ROUND(I719*H719,2)</f>
        <v>5449.94</v>
      </c>
      <c r="K719" s="149" t="s">
        <v>173</v>
      </c>
      <c r="L719" s="31"/>
      <c r="M719" s="153" t="s">
        <v>1</v>
      </c>
      <c r="N719" s="154" t="s">
        <v>36</v>
      </c>
      <c r="O719" s="155">
        <v>0.36299999999999999</v>
      </c>
      <c r="P719" s="155">
        <f>O719*H719</f>
        <v>6.27264</v>
      </c>
      <c r="Q719" s="155">
        <v>0.45929999999999999</v>
      </c>
      <c r="R719" s="155">
        <f>Q719*H719</f>
        <v>7.9367040000000006</v>
      </c>
      <c r="S719" s="155">
        <v>0</v>
      </c>
      <c r="T719" s="156">
        <f>S719*H719</f>
        <v>0</v>
      </c>
      <c r="U719" s="30"/>
      <c r="V719" s="30"/>
      <c r="W719" s="30"/>
      <c r="X719" s="30"/>
      <c r="Y719" s="30"/>
      <c r="Z719" s="30"/>
      <c r="AA719" s="30"/>
      <c r="AB719" s="30"/>
      <c r="AC719" s="30"/>
      <c r="AD719" s="30"/>
      <c r="AE719" s="30"/>
      <c r="AR719" s="157" t="s">
        <v>158</v>
      </c>
      <c r="AT719" s="157" t="s">
        <v>154</v>
      </c>
      <c r="AU719" s="157" t="s">
        <v>80</v>
      </c>
      <c r="AY719" s="18" t="s">
        <v>152</v>
      </c>
      <c r="BE719" s="158">
        <f>IF(N719="základní",J719,0)</f>
        <v>5449.94</v>
      </c>
      <c r="BF719" s="158">
        <f>IF(N719="snížená",J719,0)</f>
        <v>0</v>
      </c>
      <c r="BG719" s="158">
        <f>IF(N719="zákl. přenesená",J719,0)</f>
        <v>0</v>
      </c>
      <c r="BH719" s="158">
        <f>IF(N719="sníž. přenesená",J719,0)</f>
        <v>0</v>
      </c>
      <c r="BI719" s="158">
        <f>IF(N719="nulová",J719,0)</f>
        <v>0</v>
      </c>
      <c r="BJ719" s="18" t="s">
        <v>78</v>
      </c>
      <c r="BK719" s="158">
        <f>ROUND(I719*H719,2)</f>
        <v>5449.94</v>
      </c>
      <c r="BL719" s="18" t="s">
        <v>158</v>
      </c>
      <c r="BM719" s="157" t="s">
        <v>1111</v>
      </c>
    </row>
    <row r="720" spans="1:65" s="15" customFormat="1">
      <c r="B720" s="174"/>
      <c r="D720" s="160" t="s">
        <v>160</v>
      </c>
      <c r="E720" s="175" t="s">
        <v>1</v>
      </c>
      <c r="F720" s="176" t="s">
        <v>1112</v>
      </c>
      <c r="H720" s="175" t="s">
        <v>1</v>
      </c>
      <c r="L720" s="174"/>
      <c r="M720" s="177"/>
      <c r="N720" s="178"/>
      <c r="O720" s="178"/>
      <c r="P720" s="178"/>
      <c r="Q720" s="178"/>
      <c r="R720" s="178"/>
      <c r="S720" s="178"/>
      <c r="T720" s="179"/>
      <c r="AT720" s="175" t="s">
        <v>160</v>
      </c>
      <c r="AU720" s="175" t="s">
        <v>80</v>
      </c>
      <c r="AV720" s="15" t="s">
        <v>78</v>
      </c>
      <c r="AW720" s="15" t="s">
        <v>27</v>
      </c>
      <c r="AX720" s="15" t="s">
        <v>71</v>
      </c>
      <c r="AY720" s="175" t="s">
        <v>152</v>
      </c>
    </row>
    <row r="721" spans="1:65" s="13" customFormat="1">
      <c r="B721" s="159"/>
      <c r="D721" s="160" t="s">
        <v>160</v>
      </c>
      <c r="E721" s="161" t="s">
        <v>1</v>
      </c>
      <c r="F721" s="162" t="s">
        <v>1113</v>
      </c>
      <c r="H721" s="163">
        <v>17.28</v>
      </c>
      <c r="L721" s="159"/>
      <c r="M721" s="164"/>
      <c r="N721" s="165"/>
      <c r="O721" s="165"/>
      <c r="P721" s="165"/>
      <c r="Q721" s="165"/>
      <c r="R721" s="165"/>
      <c r="S721" s="165"/>
      <c r="T721" s="166"/>
      <c r="AT721" s="161" t="s">
        <v>160</v>
      </c>
      <c r="AU721" s="161" t="s">
        <v>80</v>
      </c>
      <c r="AV721" s="13" t="s">
        <v>80</v>
      </c>
      <c r="AW721" s="13" t="s">
        <v>27</v>
      </c>
      <c r="AX721" s="13" t="s">
        <v>71</v>
      </c>
      <c r="AY721" s="161" t="s">
        <v>152</v>
      </c>
    </row>
    <row r="722" spans="1:65" s="14" customFormat="1">
      <c r="B722" s="167"/>
      <c r="D722" s="160" t="s">
        <v>160</v>
      </c>
      <c r="E722" s="168" t="s">
        <v>1</v>
      </c>
      <c r="F722" s="169" t="s">
        <v>162</v>
      </c>
      <c r="H722" s="170">
        <v>17.28</v>
      </c>
      <c r="L722" s="167"/>
      <c r="M722" s="171"/>
      <c r="N722" s="172"/>
      <c r="O722" s="172"/>
      <c r="P722" s="172"/>
      <c r="Q722" s="172"/>
      <c r="R722" s="172"/>
      <c r="S722" s="172"/>
      <c r="T722" s="173"/>
      <c r="AT722" s="168" t="s">
        <v>160</v>
      </c>
      <c r="AU722" s="168" t="s">
        <v>80</v>
      </c>
      <c r="AV722" s="14" t="s">
        <v>158</v>
      </c>
      <c r="AW722" s="14" t="s">
        <v>27</v>
      </c>
      <c r="AX722" s="14" t="s">
        <v>78</v>
      </c>
      <c r="AY722" s="168" t="s">
        <v>152</v>
      </c>
    </row>
    <row r="723" spans="1:65" s="2" customFormat="1" ht="21.75" customHeight="1">
      <c r="A723" s="30"/>
      <c r="B723" s="146"/>
      <c r="C723" s="147" t="s">
        <v>1114</v>
      </c>
      <c r="D723" s="147" t="s">
        <v>154</v>
      </c>
      <c r="E723" s="148" t="s">
        <v>1115</v>
      </c>
      <c r="F723" s="149" t="s">
        <v>1116</v>
      </c>
      <c r="G723" s="150" t="s">
        <v>306</v>
      </c>
      <c r="H723" s="151">
        <v>35.06</v>
      </c>
      <c r="I723" s="152">
        <v>155.84</v>
      </c>
      <c r="J723" s="152">
        <f>ROUND(I723*H723,2)</f>
        <v>5463.75</v>
      </c>
      <c r="K723" s="149" t="s">
        <v>173</v>
      </c>
      <c r="L723" s="31"/>
      <c r="M723" s="153" t="s">
        <v>1</v>
      </c>
      <c r="N723" s="154" t="s">
        <v>36</v>
      </c>
      <c r="O723" s="155">
        <v>0.16300000000000001</v>
      </c>
      <c r="P723" s="155">
        <f>O723*H723</f>
        <v>5.7147800000000002</v>
      </c>
      <c r="Q723" s="155">
        <v>0.12895000000000001</v>
      </c>
      <c r="R723" s="155">
        <f>Q723*H723</f>
        <v>4.5209870000000008</v>
      </c>
      <c r="S723" s="155">
        <v>0</v>
      </c>
      <c r="T723" s="156">
        <f>S723*H723</f>
        <v>0</v>
      </c>
      <c r="U723" s="30"/>
      <c r="V723" s="30"/>
      <c r="W723" s="30"/>
      <c r="X723" s="30"/>
      <c r="Y723" s="30"/>
      <c r="Z723" s="30"/>
      <c r="AA723" s="30"/>
      <c r="AB723" s="30"/>
      <c r="AC723" s="30"/>
      <c r="AD723" s="30"/>
      <c r="AE723" s="30"/>
      <c r="AR723" s="157" t="s">
        <v>158</v>
      </c>
      <c r="AT723" s="157" t="s">
        <v>154</v>
      </c>
      <c r="AU723" s="157" t="s">
        <v>80</v>
      </c>
      <c r="AY723" s="18" t="s">
        <v>152</v>
      </c>
      <c r="BE723" s="158">
        <f>IF(N723="základní",J723,0)</f>
        <v>5463.75</v>
      </c>
      <c r="BF723" s="158">
        <f>IF(N723="snížená",J723,0)</f>
        <v>0</v>
      </c>
      <c r="BG723" s="158">
        <f>IF(N723="zákl. přenesená",J723,0)</f>
        <v>0</v>
      </c>
      <c r="BH723" s="158">
        <f>IF(N723="sníž. přenesená",J723,0)</f>
        <v>0</v>
      </c>
      <c r="BI723" s="158">
        <f>IF(N723="nulová",J723,0)</f>
        <v>0</v>
      </c>
      <c r="BJ723" s="18" t="s">
        <v>78</v>
      </c>
      <c r="BK723" s="158">
        <f>ROUND(I723*H723,2)</f>
        <v>5463.75</v>
      </c>
      <c r="BL723" s="18" t="s">
        <v>158</v>
      </c>
      <c r="BM723" s="157" t="s">
        <v>1117</v>
      </c>
    </row>
    <row r="724" spans="1:65" s="15" customFormat="1">
      <c r="B724" s="174"/>
      <c r="D724" s="160" t="s">
        <v>160</v>
      </c>
      <c r="E724" s="175" t="s">
        <v>1</v>
      </c>
      <c r="F724" s="176" t="s">
        <v>1112</v>
      </c>
      <c r="H724" s="175" t="s">
        <v>1</v>
      </c>
      <c r="L724" s="174"/>
      <c r="M724" s="177"/>
      <c r="N724" s="178"/>
      <c r="O724" s="178"/>
      <c r="P724" s="178"/>
      <c r="Q724" s="178"/>
      <c r="R724" s="178"/>
      <c r="S724" s="178"/>
      <c r="T724" s="179"/>
      <c r="AT724" s="175" t="s">
        <v>160</v>
      </c>
      <c r="AU724" s="175" t="s">
        <v>80</v>
      </c>
      <c r="AV724" s="15" t="s">
        <v>78</v>
      </c>
      <c r="AW724" s="15" t="s">
        <v>27</v>
      </c>
      <c r="AX724" s="15" t="s">
        <v>71</v>
      </c>
      <c r="AY724" s="175" t="s">
        <v>152</v>
      </c>
    </row>
    <row r="725" spans="1:65" s="13" customFormat="1">
      <c r="B725" s="159"/>
      <c r="D725" s="160" t="s">
        <v>160</v>
      </c>
      <c r="E725" s="161" t="s">
        <v>1</v>
      </c>
      <c r="F725" s="162" t="s">
        <v>1118</v>
      </c>
      <c r="H725" s="163">
        <v>35.06</v>
      </c>
      <c r="L725" s="159"/>
      <c r="M725" s="164"/>
      <c r="N725" s="165"/>
      <c r="O725" s="165"/>
      <c r="P725" s="165"/>
      <c r="Q725" s="165"/>
      <c r="R725" s="165"/>
      <c r="S725" s="165"/>
      <c r="T725" s="166"/>
      <c r="AT725" s="161" t="s">
        <v>160</v>
      </c>
      <c r="AU725" s="161" t="s">
        <v>80</v>
      </c>
      <c r="AV725" s="13" t="s">
        <v>80</v>
      </c>
      <c r="AW725" s="13" t="s">
        <v>27</v>
      </c>
      <c r="AX725" s="13" t="s">
        <v>71</v>
      </c>
      <c r="AY725" s="161" t="s">
        <v>152</v>
      </c>
    </row>
    <row r="726" spans="1:65" s="14" customFormat="1">
      <c r="B726" s="167"/>
      <c r="D726" s="160" t="s">
        <v>160</v>
      </c>
      <c r="E726" s="168" t="s">
        <v>1</v>
      </c>
      <c r="F726" s="169" t="s">
        <v>162</v>
      </c>
      <c r="H726" s="170">
        <v>35.06</v>
      </c>
      <c r="L726" s="167"/>
      <c r="M726" s="171"/>
      <c r="N726" s="172"/>
      <c r="O726" s="172"/>
      <c r="P726" s="172"/>
      <c r="Q726" s="172"/>
      <c r="R726" s="172"/>
      <c r="S726" s="172"/>
      <c r="T726" s="173"/>
      <c r="AT726" s="168" t="s">
        <v>160</v>
      </c>
      <c r="AU726" s="168" t="s">
        <v>80</v>
      </c>
      <c r="AV726" s="14" t="s">
        <v>158</v>
      </c>
      <c r="AW726" s="14" t="s">
        <v>27</v>
      </c>
      <c r="AX726" s="14" t="s">
        <v>78</v>
      </c>
      <c r="AY726" s="168" t="s">
        <v>152</v>
      </c>
    </row>
    <row r="727" spans="1:65" s="12" customFormat="1" ht="22.9" customHeight="1">
      <c r="B727" s="134"/>
      <c r="D727" s="135" t="s">
        <v>70</v>
      </c>
      <c r="E727" s="144" t="s">
        <v>196</v>
      </c>
      <c r="F727" s="144" t="s">
        <v>1119</v>
      </c>
      <c r="J727" s="145">
        <f>BK727</f>
        <v>14229.6</v>
      </c>
      <c r="L727" s="134"/>
      <c r="M727" s="138"/>
      <c r="N727" s="139"/>
      <c r="O727" s="139"/>
      <c r="P727" s="140">
        <f>SUM(P728:P730)</f>
        <v>19.271999999999998</v>
      </c>
      <c r="Q727" s="139"/>
      <c r="R727" s="140">
        <f>SUM(R728:R730)</f>
        <v>0</v>
      </c>
      <c r="S727" s="139"/>
      <c r="T727" s="141">
        <f>SUM(T728:T730)</f>
        <v>0</v>
      </c>
      <c r="AR727" s="135" t="s">
        <v>78</v>
      </c>
      <c r="AT727" s="142" t="s">
        <v>70</v>
      </c>
      <c r="AU727" s="142" t="s">
        <v>78</v>
      </c>
      <c r="AY727" s="135" t="s">
        <v>152</v>
      </c>
      <c r="BK727" s="143">
        <f>SUM(BK728:BK730)</f>
        <v>14229.6</v>
      </c>
    </row>
    <row r="728" spans="1:65" s="2" customFormat="1" ht="21.75" customHeight="1">
      <c r="A728" s="30"/>
      <c r="B728" s="146"/>
      <c r="C728" s="147" t="s">
        <v>1120</v>
      </c>
      <c r="D728" s="147" t="s">
        <v>154</v>
      </c>
      <c r="E728" s="148" t="s">
        <v>1121</v>
      </c>
      <c r="F728" s="149" t="s">
        <v>1122</v>
      </c>
      <c r="G728" s="150" t="s">
        <v>306</v>
      </c>
      <c r="H728" s="151">
        <v>66</v>
      </c>
      <c r="I728" s="152">
        <v>215.6</v>
      </c>
      <c r="J728" s="152">
        <f>ROUND(I728*H728,2)</f>
        <v>14229.6</v>
      </c>
      <c r="K728" s="149" t="s">
        <v>1</v>
      </c>
      <c r="L728" s="31"/>
      <c r="M728" s="153" t="s">
        <v>1</v>
      </c>
      <c r="N728" s="154" t="s">
        <v>36</v>
      </c>
      <c r="O728" s="155">
        <v>0.29199999999999998</v>
      </c>
      <c r="P728" s="155">
        <f>O728*H728</f>
        <v>19.271999999999998</v>
      </c>
      <c r="Q728" s="155">
        <v>0</v>
      </c>
      <c r="R728" s="155">
        <f>Q728*H728</f>
        <v>0</v>
      </c>
      <c r="S728" s="155">
        <v>0</v>
      </c>
      <c r="T728" s="156">
        <f>S728*H728</f>
        <v>0</v>
      </c>
      <c r="U728" s="30"/>
      <c r="V728" s="30"/>
      <c r="W728" s="30"/>
      <c r="X728" s="30"/>
      <c r="Y728" s="30"/>
      <c r="Z728" s="30"/>
      <c r="AA728" s="30"/>
      <c r="AB728" s="30"/>
      <c r="AC728" s="30"/>
      <c r="AD728" s="30"/>
      <c r="AE728" s="30"/>
      <c r="AR728" s="157" t="s">
        <v>158</v>
      </c>
      <c r="AT728" s="157" t="s">
        <v>154</v>
      </c>
      <c r="AU728" s="157" t="s">
        <v>80</v>
      </c>
      <c r="AY728" s="18" t="s">
        <v>152</v>
      </c>
      <c r="BE728" s="158">
        <f>IF(N728="základní",J728,0)</f>
        <v>14229.6</v>
      </c>
      <c r="BF728" s="158">
        <f>IF(N728="snížená",J728,0)</f>
        <v>0</v>
      </c>
      <c r="BG728" s="158">
        <f>IF(N728="zákl. přenesená",J728,0)</f>
        <v>0</v>
      </c>
      <c r="BH728" s="158">
        <f>IF(N728="sníž. přenesená",J728,0)</f>
        <v>0</v>
      </c>
      <c r="BI728" s="158">
        <f>IF(N728="nulová",J728,0)</f>
        <v>0</v>
      </c>
      <c r="BJ728" s="18" t="s">
        <v>78</v>
      </c>
      <c r="BK728" s="158">
        <f>ROUND(I728*H728,2)</f>
        <v>14229.6</v>
      </c>
      <c r="BL728" s="18" t="s">
        <v>158</v>
      </c>
      <c r="BM728" s="157" t="s">
        <v>1123</v>
      </c>
    </row>
    <row r="729" spans="1:65" s="2" customFormat="1" ht="19.5">
      <c r="A729" s="30"/>
      <c r="B729" s="31"/>
      <c r="C729" s="30"/>
      <c r="D729" s="160" t="s">
        <v>381</v>
      </c>
      <c r="E729" s="30"/>
      <c r="F729" s="180" t="s">
        <v>769</v>
      </c>
      <c r="G729" s="30"/>
      <c r="H729" s="30"/>
      <c r="I729" s="30"/>
      <c r="J729" s="30"/>
      <c r="K729" s="30"/>
      <c r="L729" s="31"/>
      <c r="M729" s="181"/>
      <c r="N729" s="182"/>
      <c r="O729" s="56"/>
      <c r="P729" s="56"/>
      <c r="Q729" s="56"/>
      <c r="R729" s="56"/>
      <c r="S729" s="56"/>
      <c r="T729" s="57"/>
      <c r="U729" s="30"/>
      <c r="V729" s="30"/>
      <c r="W729" s="30"/>
      <c r="X729" s="30"/>
      <c r="Y729" s="30"/>
      <c r="Z729" s="30"/>
      <c r="AA729" s="30"/>
      <c r="AB729" s="30"/>
      <c r="AC729" s="30"/>
      <c r="AD729" s="30"/>
      <c r="AE729" s="30"/>
      <c r="AT729" s="18" t="s">
        <v>381</v>
      </c>
      <c r="AU729" s="18" t="s">
        <v>80</v>
      </c>
    </row>
    <row r="730" spans="1:65" s="13" customFormat="1">
      <c r="B730" s="159"/>
      <c r="D730" s="160" t="s">
        <v>160</v>
      </c>
      <c r="E730" s="161" t="s">
        <v>1</v>
      </c>
      <c r="F730" s="162" t="s">
        <v>973</v>
      </c>
      <c r="H730" s="163">
        <v>66</v>
      </c>
      <c r="L730" s="159"/>
      <c r="M730" s="164"/>
      <c r="N730" s="165"/>
      <c r="O730" s="165"/>
      <c r="P730" s="165"/>
      <c r="Q730" s="165"/>
      <c r="R730" s="165"/>
      <c r="S730" s="165"/>
      <c r="T730" s="166"/>
      <c r="AT730" s="161" t="s">
        <v>160</v>
      </c>
      <c r="AU730" s="161" t="s">
        <v>80</v>
      </c>
      <c r="AV730" s="13" t="s">
        <v>80</v>
      </c>
      <c r="AW730" s="13" t="s">
        <v>27</v>
      </c>
      <c r="AX730" s="13" t="s">
        <v>78</v>
      </c>
      <c r="AY730" s="161" t="s">
        <v>152</v>
      </c>
    </row>
    <row r="731" spans="1:65" s="12" customFormat="1" ht="22.9" customHeight="1">
      <c r="B731" s="134"/>
      <c r="D731" s="135" t="s">
        <v>70</v>
      </c>
      <c r="E731" s="144" t="s">
        <v>201</v>
      </c>
      <c r="F731" s="144" t="s">
        <v>227</v>
      </c>
      <c r="J731" s="145">
        <f>BK731</f>
        <v>42059.199999999997</v>
      </c>
      <c r="L731" s="134"/>
      <c r="M731" s="138"/>
      <c r="N731" s="139"/>
      <c r="O731" s="139"/>
      <c r="P731" s="140">
        <f>SUM(P732:P742)</f>
        <v>89.440736000000001</v>
      </c>
      <c r="Q731" s="139"/>
      <c r="R731" s="140">
        <f>SUM(R732:R742)</f>
        <v>17.476473600000002</v>
      </c>
      <c r="S731" s="139"/>
      <c r="T731" s="141">
        <f>SUM(T732:T742)</f>
        <v>2.4024000000000001</v>
      </c>
      <c r="AR731" s="135" t="s">
        <v>78</v>
      </c>
      <c r="AT731" s="142" t="s">
        <v>70</v>
      </c>
      <c r="AU731" s="142" t="s">
        <v>78</v>
      </c>
      <c r="AY731" s="135" t="s">
        <v>152</v>
      </c>
      <c r="BK731" s="143">
        <f>SUM(BK732:BK742)</f>
        <v>42059.199999999997</v>
      </c>
    </row>
    <row r="732" spans="1:65" s="2" customFormat="1" ht="21.75" customHeight="1">
      <c r="A732" s="30"/>
      <c r="B732" s="146"/>
      <c r="C732" s="147" t="s">
        <v>1124</v>
      </c>
      <c r="D732" s="147" t="s">
        <v>154</v>
      </c>
      <c r="E732" s="148" t="s">
        <v>1125</v>
      </c>
      <c r="F732" s="149" t="s">
        <v>1126</v>
      </c>
      <c r="G732" s="150" t="s">
        <v>157</v>
      </c>
      <c r="H732" s="151">
        <v>121.34</v>
      </c>
      <c r="I732" s="152">
        <v>60.18</v>
      </c>
      <c r="J732" s="152">
        <f>ROUND(I732*H732,2)</f>
        <v>7302.24</v>
      </c>
      <c r="K732" s="149" t="s">
        <v>173</v>
      </c>
      <c r="L732" s="31"/>
      <c r="M732" s="153" t="s">
        <v>1</v>
      </c>
      <c r="N732" s="154" t="s">
        <v>36</v>
      </c>
      <c r="O732" s="155">
        <v>0.308</v>
      </c>
      <c r="P732" s="155">
        <f>O732*H732</f>
        <v>37.372720000000001</v>
      </c>
      <c r="Q732" s="155">
        <v>4.0000000000000003E-5</v>
      </c>
      <c r="R732" s="155">
        <f>Q732*H732</f>
        <v>4.8536000000000004E-3</v>
      </c>
      <c r="S732" s="155">
        <v>0</v>
      </c>
      <c r="T732" s="156">
        <f>S732*H732</f>
        <v>0</v>
      </c>
      <c r="U732" s="30"/>
      <c r="V732" s="30"/>
      <c r="W732" s="30"/>
      <c r="X732" s="30"/>
      <c r="Y732" s="30"/>
      <c r="Z732" s="30"/>
      <c r="AA732" s="30"/>
      <c r="AB732" s="30"/>
      <c r="AC732" s="30"/>
      <c r="AD732" s="30"/>
      <c r="AE732" s="30"/>
      <c r="AR732" s="157" t="s">
        <v>158</v>
      </c>
      <c r="AT732" s="157" t="s">
        <v>154</v>
      </c>
      <c r="AU732" s="157" t="s">
        <v>80</v>
      </c>
      <c r="AY732" s="18" t="s">
        <v>152</v>
      </c>
      <c r="BE732" s="158">
        <f>IF(N732="základní",J732,0)</f>
        <v>7302.24</v>
      </c>
      <c r="BF732" s="158">
        <f>IF(N732="snížená",J732,0)</f>
        <v>0</v>
      </c>
      <c r="BG732" s="158">
        <f>IF(N732="zákl. přenesená",J732,0)</f>
        <v>0</v>
      </c>
      <c r="BH732" s="158">
        <f>IF(N732="sníž. přenesená",J732,0)</f>
        <v>0</v>
      </c>
      <c r="BI732" s="158">
        <f>IF(N732="nulová",J732,0)</f>
        <v>0</v>
      </c>
      <c r="BJ732" s="18" t="s">
        <v>78</v>
      </c>
      <c r="BK732" s="158">
        <f>ROUND(I732*H732,2)</f>
        <v>7302.24</v>
      </c>
      <c r="BL732" s="18" t="s">
        <v>158</v>
      </c>
      <c r="BM732" s="157" t="s">
        <v>1127</v>
      </c>
    </row>
    <row r="733" spans="1:65" s="13" customFormat="1" ht="22.5">
      <c r="B733" s="159"/>
      <c r="D733" s="160" t="s">
        <v>160</v>
      </c>
      <c r="E733" s="161" t="s">
        <v>1</v>
      </c>
      <c r="F733" s="162" t="s">
        <v>1128</v>
      </c>
      <c r="H733" s="163">
        <v>121.34</v>
      </c>
      <c r="L733" s="159"/>
      <c r="M733" s="164"/>
      <c r="N733" s="165"/>
      <c r="O733" s="165"/>
      <c r="P733" s="165"/>
      <c r="Q733" s="165"/>
      <c r="R733" s="165"/>
      <c r="S733" s="165"/>
      <c r="T733" s="166"/>
      <c r="AT733" s="161" t="s">
        <v>160</v>
      </c>
      <c r="AU733" s="161" t="s">
        <v>80</v>
      </c>
      <c r="AV733" s="13" t="s">
        <v>80</v>
      </c>
      <c r="AW733" s="13" t="s">
        <v>27</v>
      </c>
      <c r="AX733" s="13" t="s">
        <v>78</v>
      </c>
      <c r="AY733" s="161" t="s">
        <v>152</v>
      </c>
    </row>
    <row r="734" spans="1:65" s="2" customFormat="1" ht="21.75" customHeight="1">
      <c r="A734" s="30"/>
      <c r="B734" s="146"/>
      <c r="C734" s="147" t="s">
        <v>1129</v>
      </c>
      <c r="D734" s="147" t="s">
        <v>154</v>
      </c>
      <c r="E734" s="148" t="s">
        <v>1130</v>
      </c>
      <c r="F734" s="149" t="s">
        <v>1131</v>
      </c>
      <c r="G734" s="150" t="s">
        <v>165</v>
      </c>
      <c r="H734" s="151">
        <v>1.232</v>
      </c>
      <c r="I734" s="152">
        <v>9363.2000000000007</v>
      </c>
      <c r="J734" s="152">
        <f>ROUND(I734*H734,2)</f>
        <v>11535.46</v>
      </c>
      <c r="K734" s="149" t="s">
        <v>173</v>
      </c>
      <c r="L734" s="31"/>
      <c r="M734" s="153" t="s">
        <v>1</v>
      </c>
      <c r="N734" s="154" t="s">
        <v>36</v>
      </c>
      <c r="O734" s="155">
        <v>42.262999999999998</v>
      </c>
      <c r="P734" s="155">
        <f>O734*H734</f>
        <v>52.068016</v>
      </c>
      <c r="Q734" s="155">
        <v>0.50375000000000003</v>
      </c>
      <c r="R734" s="155">
        <f>Q734*H734</f>
        <v>0.62062000000000006</v>
      </c>
      <c r="S734" s="155">
        <v>1.95</v>
      </c>
      <c r="T734" s="156">
        <f>S734*H734</f>
        <v>2.4024000000000001</v>
      </c>
      <c r="U734" s="30"/>
      <c r="V734" s="30"/>
      <c r="W734" s="30"/>
      <c r="X734" s="30"/>
      <c r="Y734" s="30"/>
      <c r="Z734" s="30"/>
      <c r="AA734" s="30"/>
      <c r="AB734" s="30"/>
      <c r="AC734" s="30"/>
      <c r="AD734" s="30"/>
      <c r="AE734" s="30"/>
      <c r="AR734" s="157" t="s">
        <v>158</v>
      </c>
      <c r="AT734" s="157" t="s">
        <v>154</v>
      </c>
      <c r="AU734" s="157" t="s">
        <v>80</v>
      </c>
      <c r="AY734" s="18" t="s">
        <v>152</v>
      </c>
      <c r="BE734" s="158">
        <f>IF(N734="základní",J734,0)</f>
        <v>11535.46</v>
      </c>
      <c r="BF734" s="158">
        <f>IF(N734="snížená",J734,0)</f>
        <v>0</v>
      </c>
      <c r="BG734" s="158">
        <f>IF(N734="zákl. přenesená",J734,0)</f>
        <v>0</v>
      </c>
      <c r="BH734" s="158">
        <f>IF(N734="sníž. přenesená",J734,0)</f>
        <v>0</v>
      </c>
      <c r="BI734" s="158">
        <f>IF(N734="nulová",J734,0)</f>
        <v>0</v>
      </c>
      <c r="BJ734" s="18" t="s">
        <v>78</v>
      </c>
      <c r="BK734" s="158">
        <f>ROUND(I734*H734,2)</f>
        <v>11535.46</v>
      </c>
      <c r="BL734" s="18" t="s">
        <v>158</v>
      </c>
      <c r="BM734" s="157" t="s">
        <v>1132</v>
      </c>
    </row>
    <row r="735" spans="1:65" s="15" customFormat="1" ht="22.5">
      <c r="B735" s="174"/>
      <c r="D735" s="160" t="s">
        <v>160</v>
      </c>
      <c r="E735" s="175" t="s">
        <v>1</v>
      </c>
      <c r="F735" s="176" t="s">
        <v>1133</v>
      </c>
      <c r="H735" s="175" t="s">
        <v>1</v>
      </c>
      <c r="L735" s="174"/>
      <c r="M735" s="177"/>
      <c r="N735" s="178"/>
      <c r="O735" s="178"/>
      <c r="P735" s="178"/>
      <c r="Q735" s="178"/>
      <c r="R735" s="178"/>
      <c r="S735" s="178"/>
      <c r="T735" s="179"/>
      <c r="AT735" s="175" t="s">
        <v>160</v>
      </c>
      <c r="AU735" s="175" t="s">
        <v>80</v>
      </c>
      <c r="AV735" s="15" t="s">
        <v>78</v>
      </c>
      <c r="AW735" s="15" t="s">
        <v>27</v>
      </c>
      <c r="AX735" s="15" t="s">
        <v>71</v>
      </c>
      <c r="AY735" s="175" t="s">
        <v>152</v>
      </c>
    </row>
    <row r="736" spans="1:65" s="13" customFormat="1">
      <c r="B736" s="159"/>
      <c r="D736" s="160" t="s">
        <v>160</v>
      </c>
      <c r="E736" s="161" t="s">
        <v>1</v>
      </c>
      <c r="F736" s="162" t="s">
        <v>1134</v>
      </c>
      <c r="H736" s="163">
        <v>1.232</v>
      </c>
      <c r="L736" s="159"/>
      <c r="M736" s="164"/>
      <c r="N736" s="165"/>
      <c r="O736" s="165"/>
      <c r="P736" s="165"/>
      <c r="Q736" s="165"/>
      <c r="R736" s="165"/>
      <c r="S736" s="165"/>
      <c r="T736" s="166"/>
      <c r="AT736" s="161" t="s">
        <v>160</v>
      </c>
      <c r="AU736" s="161" t="s">
        <v>80</v>
      </c>
      <c r="AV736" s="13" t="s">
        <v>80</v>
      </c>
      <c r="AW736" s="13" t="s">
        <v>27</v>
      </c>
      <c r="AX736" s="13" t="s">
        <v>71</v>
      </c>
      <c r="AY736" s="161" t="s">
        <v>152</v>
      </c>
    </row>
    <row r="737" spans="1:65" s="14" customFormat="1">
      <c r="B737" s="167"/>
      <c r="D737" s="160" t="s">
        <v>160</v>
      </c>
      <c r="E737" s="168" t="s">
        <v>1</v>
      </c>
      <c r="F737" s="169" t="s">
        <v>162</v>
      </c>
      <c r="H737" s="170">
        <v>1.232</v>
      </c>
      <c r="L737" s="167"/>
      <c r="M737" s="171"/>
      <c r="N737" s="172"/>
      <c r="O737" s="172"/>
      <c r="P737" s="172"/>
      <c r="Q737" s="172"/>
      <c r="R737" s="172"/>
      <c r="S737" s="172"/>
      <c r="T737" s="173"/>
      <c r="AT737" s="168" t="s">
        <v>160</v>
      </c>
      <c r="AU737" s="168" t="s">
        <v>80</v>
      </c>
      <c r="AV737" s="14" t="s">
        <v>158</v>
      </c>
      <c r="AW737" s="14" t="s">
        <v>27</v>
      </c>
      <c r="AX737" s="14" t="s">
        <v>78</v>
      </c>
      <c r="AY737" s="168" t="s">
        <v>152</v>
      </c>
    </row>
    <row r="738" spans="1:65" s="2" customFormat="1" ht="16.5" customHeight="1">
      <c r="A738" s="30"/>
      <c r="B738" s="146"/>
      <c r="C738" s="193" t="s">
        <v>1135</v>
      </c>
      <c r="D738" s="193" t="s">
        <v>709</v>
      </c>
      <c r="E738" s="194" t="s">
        <v>1136</v>
      </c>
      <c r="F738" s="195" t="s">
        <v>1137</v>
      </c>
      <c r="G738" s="196" t="s">
        <v>300</v>
      </c>
      <c r="H738" s="197">
        <v>4110</v>
      </c>
      <c r="I738" s="198">
        <v>5.65</v>
      </c>
      <c r="J738" s="198">
        <f>ROUND(I738*H738,2)</f>
        <v>23221.5</v>
      </c>
      <c r="K738" s="195" t="s">
        <v>173</v>
      </c>
      <c r="L738" s="199"/>
      <c r="M738" s="200" t="s">
        <v>1</v>
      </c>
      <c r="N738" s="201" t="s">
        <v>36</v>
      </c>
      <c r="O738" s="155">
        <v>0</v>
      </c>
      <c r="P738" s="155">
        <f>O738*H738</f>
        <v>0</v>
      </c>
      <c r="Q738" s="155">
        <v>4.1000000000000003E-3</v>
      </c>
      <c r="R738" s="155">
        <f>Q738*H738</f>
        <v>16.851000000000003</v>
      </c>
      <c r="S738" s="155">
        <v>0</v>
      </c>
      <c r="T738" s="156">
        <f>S738*H738</f>
        <v>0</v>
      </c>
      <c r="U738" s="30"/>
      <c r="V738" s="30"/>
      <c r="W738" s="30"/>
      <c r="X738" s="30"/>
      <c r="Y738" s="30"/>
      <c r="Z738" s="30"/>
      <c r="AA738" s="30"/>
      <c r="AB738" s="30"/>
      <c r="AC738" s="30"/>
      <c r="AD738" s="30"/>
      <c r="AE738" s="30"/>
      <c r="AR738" s="157" t="s">
        <v>196</v>
      </c>
      <c r="AT738" s="157" t="s">
        <v>709</v>
      </c>
      <c r="AU738" s="157" t="s">
        <v>80</v>
      </c>
      <c r="AY738" s="18" t="s">
        <v>152</v>
      </c>
      <c r="BE738" s="158">
        <f>IF(N738="základní",J738,0)</f>
        <v>23221.5</v>
      </c>
      <c r="BF738" s="158">
        <f>IF(N738="snížená",J738,0)</f>
        <v>0</v>
      </c>
      <c r="BG738" s="158">
        <f>IF(N738="zákl. přenesená",J738,0)</f>
        <v>0</v>
      </c>
      <c r="BH738" s="158">
        <f>IF(N738="sníž. přenesená",J738,0)</f>
        <v>0</v>
      </c>
      <c r="BI738" s="158">
        <f>IF(N738="nulová",J738,0)</f>
        <v>0</v>
      </c>
      <c r="BJ738" s="18" t="s">
        <v>78</v>
      </c>
      <c r="BK738" s="158">
        <f>ROUND(I738*H738,2)</f>
        <v>23221.5</v>
      </c>
      <c r="BL738" s="18" t="s">
        <v>158</v>
      </c>
      <c r="BM738" s="157" t="s">
        <v>1138</v>
      </c>
    </row>
    <row r="739" spans="1:65" s="13" customFormat="1">
      <c r="B739" s="159"/>
      <c r="D739" s="160" t="s">
        <v>160</v>
      </c>
      <c r="E739" s="161" t="s">
        <v>1</v>
      </c>
      <c r="F739" s="162" t="s">
        <v>1139</v>
      </c>
      <c r="H739" s="163">
        <v>4106.2560000000003</v>
      </c>
      <c r="L739" s="159"/>
      <c r="M739" s="164"/>
      <c r="N739" s="165"/>
      <c r="O739" s="165"/>
      <c r="P739" s="165"/>
      <c r="Q739" s="165"/>
      <c r="R739" s="165"/>
      <c r="S739" s="165"/>
      <c r="T739" s="166"/>
      <c r="AT739" s="161" t="s">
        <v>160</v>
      </c>
      <c r="AU739" s="161" t="s">
        <v>80</v>
      </c>
      <c r="AV739" s="13" t="s">
        <v>80</v>
      </c>
      <c r="AW739" s="13" t="s">
        <v>27</v>
      </c>
      <c r="AX739" s="13" t="s">
        <v>71</v>
      </c>
      <c r="AY739" s="161" t="s">
        <v>152</v>
      </c>
    </row>
    <row r="740" spans="1:65" s="14" customFormat="1">
      <c r="B740" s="167"/>
      <c r="D740" s="160" t="s">
        <v>160</v>
      </c>
      <c r="E740" s="168" t="s">
        <v>1</v>
      </c>
      <c r="F740" s="169" t="s">
        <v>162</v>
      </c>
      <c r="H740" s="170">
        <v>4106.2560000000003</v>
      </c>
      <c r="L740" s="167"/>
      <c r="M740" s="171"/>
      <c r="N740" s="172"/>
      <c r="O740" s="172"/>
      <c r="P740" s="172"/>
      <c r="Q740" s="172"/>
      <c r="R740" s="172"/>
      <c r="S740" s="172"/>
      <c r="T740" s="173"/>
      <c r="AT740" s="168" t="s">
        <v>160</v>
      </c>
      <c r="AU740" s="168" t="s">
        <v>80</v>
      </c>
      <c r="AV740" s="14" t="s">
        <v>158</v>
      </c>
      <c r="AW740" s="14" t="s">
        <v>27</v>
      </c>
      <c r="AX740" s="14" t="s">
        <v>71</v>
      </c>
      <c r="AY740" s="168" t="s">
        <v>152</v>
      </c>
    </row>
    <row r="741" spans="1:65" s="13" customFormat="1">
      <c r="B741" s="159"/>
      <c r="D741" s="160" t="s">
        <v>160</v>
      </c>
      <c r="E741" s="161" t="s">
        <v>1</v>
      </c>
      <c r="F741" s="162" t="s">
        <v>1140</v>
      </c>
      <c r="H741" s="163">
        <v>4110</v>
      </c>
      <c r="L741" s="159"/>
      <c r="M741" s="164"/>
      <c r="N741" s="165"/>
      <c r="O741" s="165"/>
      <c r="P741" s="165"/>
      <c r="Q741" s="165"/>
      <c r="R741" s="165"/>
      <c r="S741" s="165"/>
      <c r="T741" s="166"/>
      <c r="AT741" s="161" t="s">
        <v>160</v>
      </c>
      <c r="AU741" s="161" t="s">
        <v>80</v>
      </c>
      <c r="AV741" s="13" t="s">
        <v>80</v>
      </c>
      <c r="AW741" s="13" t="s">
        <v>27</v>
      </c>
      <c r="AX741" s="13" t="s">
        <v>71</v>
      </c>
      <c r="AY741" s="161" t="s">
        <v>152</v>
      </c>
    </row>
    <row r="742" spans="1:65" s="14" customFormat="1">
      <c r="B742" s="167"/>
      <c r="D742" s="160" t="s">
        <v>160</v>
      </c>
      <c r="E742" s="168" t="s">
        <v>1</v>
      </c>
      <c r="F742" s="169" t="s">
        <v>162</v>
      </c>
      <c r="H742" s="170">
        <v>4110</v>
      </c>
      <c r="L742" s="167"/>
      <c r="M742" s="171"/>
      <c r="N742" s="172"/>
      <c r="O742" s="172"/>
      <c r="P742" s="172"/>
      <c r="Q742" s="172"/>
      <c r="R742" s="172"/>
      <c r="S742" s="172"/>
      <c r="T742" s="173"/>
      <c r="AT742" s="168" t="s">
        <v>160</v>
      </c>
      <c r="AU742" s="168" t="s">
        <v>80</v>
      </c>
      <c r="AV742" s="14" t="s">
        <v>158</v>
      </c>
      <c r="AW742" s="14" t="s">
        <v>27</v>
      </c>
      <c r="AX742" s="14" t="s">
        <v>78</v>
      </c>
      <c r="AY742" s="168" t="s">
        <v>152</v>
      </c>
    </row>
    <row r="743" spans="1:65" s="12" customFormat="1" ht="22.9" customHeight="1">
      <c r="B743" s="134"/>
      <c r="D743" s="135" t="s">
        <v>70</v>
      </c>
      <c r="E743" s="144" t="s">
        <v>422</v>
      </c>
      <c r="F743" s="144" t="s">
        <v>423</v>
      </c>
      <c r="J743" s="145">
        <f>BK743</f>
        <v>1826.1900000000003</v>
      </c>
      <c r="L743" s="134"/>
      <c r="M743" s="138"/>
      <c r="N743" s="139"/>
      <c r="O743" s="139"/>
      <c r="P743" s="140">
        <f>SUM(P744:P748)</f>
        <v>4.2395300000000002</v>
      </c>
      <c r="Q743" s="139"/>
      <c r="R743" s="140">
        <f>SUM(R744:R748)</f>
        <v>0</v>
      </c>
      <c r="S743" s="139"/>
      <c r="T743" s="141">
        <f>SUM(T744:T748)</f>
        <v>0</v>
      </c>
      <c r="AR743" s="135" t="s">
        <v>78</v>
      </c>
      <c r="AT743" s="142" t="s">
        <v>70</v>
      </c>
      <c r="AU743" s="142" t="s">
        <v>78</v>
      </c>
      <c r="AY743" s="135" t="s">
        <v>152</v>
      </c>
      <c r="BK743" s="143">
        <f>SUM(BK744:BK748)</f>
        <v>1826.1900000000003</v>
      </c>
    </row>
    <row r="744" spans="1:65" s="2" customFormat="1" ht="21.75" customHeight="1">
      <c r="A744" s="30"/>
      <c r="B744" s="146"/>
      <c r="C744" s="147" t="s">
        <v>1141</v>
      </c>
      <c r="D744" s="147" t="s">
        <v>154</v>
      </c>
      <c r="E744" s="148" t="s">
        <v>1142</v>
      </c>
      <c r="F744" s="149" t="s">
        <v>1143</v>
      </c>
      <c r="G744" s="150" t="s">
        <v>214</v>
      </c>
      <c r="H744" s="151">
        <v>2.4020000000000001</v>
      </c>
      <c r="I744" s="152">
        <v>449.06</v>
      </c>
      <c r="J744" s="152">
        <f>ROUND(I744*H744,2)</f>
        <v>1078.6400000000001</v>
      </c>
      <c r="K744" s="149" t="s">
        <v>173</v>
      </c>
      <c r="L744" s="31"/>
      <c r="M744" s="153" t="s">
        <v>1</v>
      </c>
      <c r="N744" s="154" t="s">
        <v>36</v>
      </c>
      <c r="O744" s="155">
        <v>1.58</v>
      </c>
      <c r="P744" s="155">
        <f>O744*H744</f>
        <v>3.7951600000000005</v>
      </c>
      <c r="Q744" s="155">
        <v>0</v>
      </c>
      <c r="R744" s="155">
        <f>Q744*H744</f>
        <v>0</v>
      </c>
      <c r="S744" s="155">
        <v>0</v>
      </c>
      <c r="T744" s="156">
        <f>S744*H744</f>
        <v>0</v>
      </c>
      <c r="U744" s="30"/>
      <c r="V744" s="30"/>
      <c r="W744" s="30"/>
      <c r="X744" s="30"/>
      <c r="Y744" s="30"/>
      <c r="Z744" s="30"/>
      <c r="AA744" s="30"/>
      <c r="AB744" s="30"/>
      <c r="AC744" s="30"/>
      <c r="AD744" s="30"/>
      <c r="AE744" s="30"/>
      <c r="AR744" s="157" t="s">
        <v>158</v>
      </c>
      <c r="AT744" s="157" t="s">
        <v>154</v>
      </c>
      <c r="AU744" s="157" t="s">
        <v>80</v>
      </c>
      <c r="AY744" s="18" t="s">
        <v>152</v>
      </c>
      <c r="BE744" s="158">
        <f>IF(N744="základní",J744,0)</f>
        <v>1078.6400000000001</v>
      </c>
      <c r="BF744" s="158">
        <f>IF(N744="snížená",J744,0)</f>
        <v>0</v>
      </c>
      <c r="BG744" s="158">
        <f>IF(N744="zákl. přenesená",J744,0)</f>
        <v>0</v>
      </c>
      <c r="BH744" s="158">
        <f>IF(N744="sníž. přenesená",J744,0)</f>
        <v>0</v>
      </c>
      <c r="BI744" s="158">
        <f>IF(N744="nulová",J744,0)</f>
        <v>0</v>
      </c>
      <c r="BJ744" s="18" t="s">
        <v>78</v>
      </c>
      <c r="BK744" s="158">
        <f>ROUND(I744*H744,2)</f>
        <v>1078.6400000000001</v>
      </c>
      <c r="BL744" s="18" t="s">
        <v>158</v>
      </c>
      <c r="BM744" s="157" t="s">
        <v>1144</v>
      </c>
    </row>
    <row r="745" spans="1:65" s="2" customFormat="1" ht="21.75" customHeight="1">
      <c r="A745" s="30"/>
      <c r="B745" s="146"/>
      <c r="C745" s="147" t="s">
        <v>1145</v>
      </c>
      <c r="D745" s="147" t="s">
        <v>154</v>
      </c>
      <c r="E745" s="148" t="s">
        <v>429</v>
      </c>
      <c r="F745" s="149" t="s">
        <v>430</v>
      </c>
      <c r="G745" s="150" t="s">
        <v>214</v>
      </c>
      <c r="H745" s="151">
        <v>2.4020000000000001</v>
      </c>
      <c r="I745" s="152">
        <v>147.22</v>
      </c>
      <c r="J745" s="152">
        <f>ROUND(I745*H745,2)</f>
        <v>353.62</v>
      </c>
      <c r="K745" s="149" t="s">
        <v>173</v>
      </c>
      <c r="L745" s="31"/>
      <c r="M745" s="153" t="s">
        <v>1</v>
      </c>
      <c r="N745" s="154" t="s">
        <v>36</v>
      </c>
      <c r="O745" s="155">
        <v>0.125</v>
      </c>
      <c r="P745" s="155">
        <f>O745*H745</f>
        <v>0.30025000000000002</v>
      </c>
      <c r="Q745" s="155">
        <v>0</v>
      </c>
      <c r="R745" s="155">
        <f>Q745*H745</f>
        <v>0</v>
      </c>
      <c r="S745" s="155">
        <v>0</v>
      </c>
      <c r="T745" s="156">
        <f>S745*H745</f>
        <v>0</v>
      </c>
      <c r="U745" s="30"/>
      <c r="V745" s="30"/>
      <c r="W745" s="30"/>
      <c r="X745" s="30"/>
      <c r="Y745" s="30"/>
      <c r="Z745" s="30"/>
      <c r="AA745" s="30"/>
      <c r="AB745" s="30"/>
      <c r="AC745" s="30"/>
      <c r="AD745" s="30"/>
      <c r="AE745" s="30"/>
      <c r="AR745" s="157" t="s">
        <v>158</v>
      </c>
      <c r="AT745" s="157" t="s">
        <v>154</v>
      </c>
      <c r="AU745" s="157" t="s">
        <v>80</v>
      </c>
      <c r="AY745" s="18" t="s">
        <v>152</v>
      </c>
      <c r="BE745" s="158">
        <f>IF(N745="základní",J745,0)</f>
        <v>353.62</v>
      </c>
      <c r="BF745" s="158">
        <f>IF(N745="snížená",J745,0)</f>
        <v>0</v>
      </c>
      <c r="BG745" s="158">
        <f>IF(N745="zákl. přenesená",J745,0)</f>
        <v>0</v>
      </c>
      <c r="BH745" s="158">
        <f>IF(N745="sníž. přenesená",J745,0)</f>
        <v>0</v>
      </c>
      <c r="BI745" s="158">
        <f>IF(N745="nulová",J745,0)</f>
        <v>0</v>
      </c>
      <c r="BJ745" s="18" t="s">
        <v>78</v>
      </c>
      <c r="BK745" s="158">
        <f>ROUND(I745*H745,2)</f>
        <v>353.62</v>
      </c>
      <c r="BL745" s="18" t="s">
        <v>158</v>
      </c>
      <c r="BM745" s="157" t="s">
        <v>1146</v>
      </c>
    </row>
    <row r="746" spans="1:65" s="2" customFormat="1" ht="21.75" customHeight="1">
      <c r="A746" s="30"/>
      <c r="B746" s="146"/>
      <c r="C746" s="147" t="s">
        <v>1147</v>
      </c>
      <c r="D746" s="147" t="s">
        <v>154</v>
      </c>
      <c r="E746" s="148" t="s">
        <v>433</v>
      </c>
      <c r="F746" s="149" t="s">
        <v>434</v>
      </c>
      <c r="G746" s="150" t="s">
        <v>214</v>
      </c>
      <c r="H746" s="151">
        <v>24.02</v>
      </c>
      <c r="I746" s="152">
        <v>6.4</v>
      </c>
      <c r="J746" s="152">
        <f>ROUND(I746*H746,2)</f>
        <v>153.72999999999999</v>
      </c>
      <c r="K746" s="149" t="s">
        <v>173</v>
      </c>
      <c r="L746" s="31"/>
      <c r="M746" s="153" t="s">
        <v>1</v>
      </c>
      <c r="N746" s="154" t="s">
        <v>36</v>
      </c>
      <c r="O746" s="155">
        <v>6.0000000000000001E-3</v>
      </c>
      <c r="P746" s="155">
        <f>O746*H746</f>
        <v>0.14412</v>
      </c>
      <c r="Q746" s="155">
        <v>0</v>
      </c>
      <c r="R746" s="155">
        <f>Q746*H746</f>
        <v>0</v>
      </c>
      <c r="S746" s="155">
        <v>0</v>
      </c>
      <c r="T746" s="156">
        <f>S746*H746</f>
        <v>0</v>
      </c>
      <c r="U746" s="30"/>
      <c r="V746" s="30"/>
      <c r="W746" s="30"/>
      <c r="X746" s="30"/>
      <c r="Y746" s="30"/>
      <c r="Z746" s="30"/>
      <c r="AA746" s="30"/>
      <c r="AB746" s="30"/>
      <c r="AC746" s="30"/>
      <c r="AD746" s="30"/>
      <c r="AE746" s="30"/>
      <c r="AR746" s="157" t="s">
        <v>158</v>
      </c>
      <c r="AT746" s="157" t="s">
        <v>154</v>
      </c>
      <c r="AU746" s="157" t="s">
        <v>80</v>
      </c>
      <c r="AY746" s="18" t="s">
        <v>152</v>
      </c>
      <c r="BE746" s="158">
        <f>IF(N746="základní",J746,0)</f>
        <v>153.72999999999999</v>
      </c>
      <c r="BF746" s="158">
        <f>IF(N746="snížená",J746,0)</f>
        <v>0</v>
      </c>
      <c r="BG746" s="158">
        <f>IF(N746="zákl. přenesená",J746,0)</f>
        <v>0</v>
      </c>
      <c r="BH746" s="158">
        <f>IF(N746="sníž. přenesená",J746,0)</f>
        <v>0</v>
      </c>
      <c r="BI746" s="158">
        <f>IF(N746="nulová",J746,0)</f>
        <v>0</v>
      </c>
      <c r="BJ746" s="18" t="s">
        <v>78</v>
      </c>
      <c r="BK746" s="158">
        <f>ROUND(I746*H746,2)</f>
        <v>153.72999999999999</v>
      </c>
      <c r="BL746" s="18" t="s">
        <v>158</v>
      </c>
      <c r="BM746" s="157" t="s">
        <v>1148</v>
      </c>
    </row>
    <row r="747" spans="1:65" s="13" customFormat="1">
      <c r="B747" s="159"/>
      <c r="D747" s="160" t="s">
        <v>160</v>
      </c>
      <c r="F747" s="162" t="s">
        <v>1149</v>
      </c>
      <c r="H747" s="163">
        <v>24.02</v>
      </c>
      <c r="L747" s="159"/>
      <c r="M747" s="164"/>
      <c r="N747" s="165"/>
      <c r="O747" s="165"/>
      <c r="P747" s="165"/>
      <c r="Q747" s="165"/>
      <c r="R747" s="165"/>
      <c r="S747" s="165"/>
      <c r="T747" s="166"/>
      <c r="AT747" s="161" t="s">
        <v>160</v>
      </c>
      <c r="AU747" s="161" t="s">
        <v>80</v>
      </c>
      <c r="AV747" s="13" t="s">
        <v>80</v>
      </c>
      <c r="AW747" s="13" t="s">
        <v>3</v>
      </c>
      <c r="AX747" s="13" t="s">
        <v>78</v>
      </c>
      <c r="AY747" s="161" t="s">
        <v>152</v>
      </c>
    </row>
    <row r="748" spans="1:65" s="2" customFormat="1" ht="21.75" customHeight="1">
      <c r="A748" s="30"/>
      <c r="B748" s="146"/>
      <c r="C748" s="147" t="s">
        <v>1150</v>
      </c>
      <c r="D748" s="147" t="s">
        <v>154</v>
      </c>
      <c r="E748" s="148" t="s">
        <v>438</v>
      </c>
      <c r="F748" s="149" t="s">
        <v>1151</v>
      </c>
      <c r="G748" s="150" t="s">
        <v>214</v>
      </c>
      <c r="H748" s="151">
        <v>2.4020000000000001</v>
      </c>
      <c r="I748" s="152">
        <v>100</v>
      </c>
      <c r="J748" s="152">
        <f>ROUND(I748*H748,2)</f>
        <v>240.2</v>
      </c>
      <c r="K748" s="149" t="s">
        <v>173</v>
      </c>
      <c r="L748" s="31"/>
      <c r="M748" s="153" t="s">
        <v>1</v>
      </c>
      <c r="N748" s="154" t="s">
        <v>36</v>
      </c>
      <c r="O748" s="155">
        <v>0</v>
      </c>
      <c r="P748" s="155">
        <f>O748*H748</f>
        <v>0</v>
      </c>
      <c r="Q748" s="155">
        <v>0</v>
      </c>
      <c r="R748" s="155">
        <f>Q748*H748</f>
        <v>0</v>
      </c>
      <c r="S748" s="155">
        <v>0</v>
      </c>
      <c r="T748" s="156">
        <f>S748*H748</f>
        <v>0</v>
      </c>
      <c r="U748" s="30"/>
      <c r="V748" s="30"/>
      <c r="W748" s="30"/>
      <c r="X748" s="30"/>
      <c r="Y748" s="30"/>
      <c r="Z748" s="30"/>
      <c r="AA748" s="30"/>
      <c r="AB748" s="30"/>
      <c r="AC748" s="30"/>
      <c r="AD748" s="30"/>
      <c r="AE748" s="30"/>
      <c r="AR748" s="157" t="s">
        <v>158</v>
      </c>
      <c r="AT748" s="157" t="s">
        <v>154</v>
      </c>
      <c r="AU748" s="157" t="s">
        <v>80</v>
      </c>
      <c r="AY748" s="18" t="s">
        <v>152</v>
      </c>
      <c r="BE748" s="158">
        <f>IF(N748="základní",J748,0)</f>
        <v>240.2</v>
      </c>
      <c r="BF748" s="158">
        <f>IF(N748="snížená",J748,0)</f>
        <v>0</v>
      </c>
      <c r="BG748" s="158">
        <f>IF(N748="zákl. přenesená",J748,0)</f>
        <v>0</v>
      </c>
      <c r="BH748" s="158">
        <f>IF(N748="sníž. přenesená",J748,0)</f>
        <v>0</v>
      </c>
      <c r="BI748" s="158">
        <f>IF(N748="nulová",J748,0)</f>
        <v>0</v>
      </c>
      <c r="BJ748" s="18" t="s">
        <v>78</v>
      </c>
      <c r="BK748" s="158">
        <f>ROUND(I748*H748,2)</f>
        <v>240.2</v>
      </c>
      <c r="BL748" s="18" t="s">
        <v>158</v>
      </c>
      <c r="BM748" s="157" t="s">
        <v>1152</v>
      </c>
    </row>
    <row r="749" spans="1:65" s="12" customFormat="1" ht="22.9" customHeight="1">
      <c r="B749" s="134"/>
      <c r="D749" s="135" t="s">
        <v>70</v>
      </c>
      <c r="E749" s="144" t="s">
        <v>441</v>
      </c>
      <c r="F749" s="144" t="s">
        <v>442</v>
      </c>
      <c r="J749" s="145">
        <f>BK749</f>
        <v>64287.63</v>
      </c>
      <c r="L749" s="134"/>
      <c r="M749" s="138"/>
      <c r="N749" s="139"/>
      <c r="O749" s="139"/>
      <c r="P749" s="140">
        <f>P750</f>
        <v>151.596608</v>
      </c>
      <c r="Q749" s="139"/>
      <c r="R749" s="140">
        <f>R750</f>
        <v>0</v>
      </c>
      <c r="S749" s="139"/>
      <c r="T749" s="141">
        <f>T750</f>
        <v>0</v>
      </c>
      <c r="AR749" s="135" t="s">
        <v>78</v>
      </c>
      <c r="AT749" s="142" t="s">
        <v>70</v>
      </c>
      <c r="AU749" s="142" t="s">
        <v>78</v>
      </c>
      <c r="AY749" s="135" t="s">
        <v>152</v>
      </c>
      <c r="BK749" s="143">
        <f>BK750</f>
        <v>64287.63</v>
      </c>
    </row>
    <row r="750" spans="1:65" s="2" customFormat="1" ht="21.75" customHeight="1">
      <c r="A750" s="30"/>
      <c r="B750" s="146"/>
      <c r="C750" s="147" t="s">
        <v>1153</v>
      </c>
      <c r="D750" s="147" t="s">
        <v>154</v>
      </c>
      <c r="E750" s="148" t="s">
        <v>1154</v>
      </c>
      <c r="F750" s="149" t="s">
        <v>1155</v>
      </c>
      <c r="G750" s="150" t="s">
        <v>214</v>
      </c>
      <c r="H750" s="151">
        <v>380.89600000000002</v>
      </c>
      <c r="I750" s="152">
        <v>168.78</v>
      </c>
      <c r="J750" s="152">
        <f>ROUND(I750*H750,2)</f>
        <v>64287.63</v>
      </c>
      <c r="K750" s="149" t="s">
        <v>173</v>
      </c>
      <c r="L750" s="31"/>
      <c r="M750" s="153" t="s">
        <v>1</v>
      </c>
      <c r="N750" s="154" t="s">
        <v>36</v>
      </c>
      <c r="O750" s="155">
        <v>0.39800000000000002</v>
      </c>
      <c r="P750" s="155">
        <f>O750*H750</f>
        <v>151.596608</v>
      </c>
      <c r="Q750" s="155">
        <v>0</v>
      </c>
      <c r="R750" s="155">
        <f>Q750*H750</f>
        <v>0</v>
      </c>
      <c r="S750" s="155">
        <v>0</v>
      </c>
      <c r="T750" s="156">
        <f>S750*H750</f>
        <v>0</v>
      </c>
      <c r="U750" s="30"/>
      <c r="V750" s="30"/>
      <c r="W750" s="30"/>
      <c r="X750" s="30"/>
      <c r="Y750" s="30"/>
      <c r="Z750" s="30"/>
      <c r="AA750" s="30"/>
      <c r="AB750" s="30"/>
      <c r="AC750" s="30"/>
      <c r="AD750" s="30"/>
      <c r="AE750" s="30"/>
      <c r="AR750" s="157" t="s">
        <v>158</v>
      </c>
      <c r="AT750" s="157" t="s">
        <v>154</v>
      </c>
      <c r="AU750" s="157" t="s">
        <v>80</v>
      </c>
      <c r="AY750" s="18" t="s">
        <v>152</v>
      </c>
      <c r="BE750" s="158">
        <f>IF(N750="základní",J750,0)</f>
        <v>64287.63</v>
      </c>
      <c r="BF750" s="158">
        <f>IF(N750="snížená",J750,0)</f>
        <v>0</v>
      </c>
      <c r="BG750" s="158">
        <f>IF(N750="zákl. přenesená",J750,0)</f>
        <v>0</v>
      </c>
      <c r="BH750" s="158">
        <f>IF(N750="sníž. přenesená",J750,0)</f>
        <v>0</v>
      </c>
      <c r="BI750" s="158">
        <f>IF(N750="nulová",J750,0)</f>
        <v>0</v>
      </c>
      <c r="BJ750" s="18" t="s">
        <v>78</v>
      </c>
      <c r="BK750" s="158">
        <f>ROUND(I750*H750,2)</f>
        <v>64287.63</v>
      </c>
      <c r="BL750" s="18" t="s">
        <v>158</v>
      </c>
      <c r="BM750" s="157" t="s">
        <v>1156</v>
      </c>
    </row>
    <row r="751" spans="1:65" s="12" customFormat="1" ht="25.9" customHeight="1">
      <c r="B751" s="134"/>
      <c r="D751" s="135" t="s">
        <v>70</v>
      </c>
      <c r="E751" s="136" t="s">
        <v>447</v>
      </c>
      <c r="F751" s="136" t="s">
        <v>448</v>
      </c>
      <c r="J751" s="137">
        <f>BK751</f>
        <v>1140781.29</v>
      </c>
      <c r="L751" s="134"/>
      <c r="M751" s="138"/>
      <c r="N751" s="139"/>
      <c r="O751" s="139"/>
      <c r="P751" s="140">
        <f>P752+P787+P803+P841+P858+P868+P880+P909+P922+P938+P950+P957+P969</f>
        <v>1336.5585199999998</v>
      </c>
      <c r="Q751" s="139"/>
      <c r="R751" s="140">
        <f>R752+R787+R803+R841+R858+R868+R880+R909+R922+R938+R950+R957+R969</f>
        <v>8.5397755300000018</v>
      </c>
      <c r="S751" s="139"/>
      <c r="T751" s="141">
        <f>T752+T787+T803+T841+T858+T868+T880+T909+T922+T938+T950+T957+T969</f>
        <v>0</v>
      </c>
      <c r="AR751" s="135" t="s">
        <v>80</v>
      </c>
      <c r="AT751" s="142" t="s">
        <v>70</v>
      </c>
      <c r="AU751" s="142" t="s">
        <v>71</v>
      </c>
      <c r="AY751" s="135" t="s">
        <v>152</v>
      </c>
      <c r="BK751" s="143">
        <f>BK752+BK787+BK803+BK841+BK858+BK868+BK880+BK909+BK922+BK938+BK950+BK957+BK969</f>
        <v>1140781.29</v>
      </c>
    </row>
    <row r="752" spans="1:65" s="12" customFormat="1" ht="22.9" customHeight="1">
      <c r="B752" s="134"/>
      <c r="D752" s="135" t="s">
        <v>70</v>
      </c>
      <c r="E752" s="144" t="s">
        <v>1157</v>
      </c>
      <c r="F752" s="144" t="s">
        <v>1158</v>
      </c>
      <c r="J752" s="145">
        <f>BK752</f>
        <v>45926.509999999995</v>
      </c>
      <c r="L752" s="134"/>
      <c r="M752" s="138"/>
      <c r="N752" s="139"/>
      <c r="O752" s="139"/>
      <c r="P752" s="140">
        <f>SUM(P753:P786)</f>
        <v>58.080611999999995</v>
      </c>
      <c r="Q752" s="139"/>
      <c r="R752" s="140">
        <f>SUM(R753:R786)</f>
        <v>1.2200660999999999</v>
      </c>
      <c r="S752" s="139"/>
      <c r="T752" s="141">
        <f>SUM(T753:T786)</f>
        <v>0</v>
      </c>
      <c r="AR752" s="135" t="s">
        <v>80</v>
      </c>
      <c r="AT752" s="142" t="s">
        <v>70</v>
      </c>
      <c r="AU752" s="142" t="s">
        <v>78</v>
      </c>
      <c r="AY752" s="135" t="s">
        <v>152</v>
      </c>
      <c r="BK752" s="143">
        <f>SUM(BK753:BK786)</f>
        <v>45926.509999999995</v>
      </c>
    </row>
    <row r="753" spans="1:65" s="2" customFormat="1" ht="21.75" customHeight="1">
      <c r="A753" s="30"/>
      <c r="B753" s="146"/>
      <c r="C753" s="147" t="s">
        <v>1159</v>
      </c>
      <c r="D753" s="147" t="s">
        <v>154</v>
      </c>
      <c r="E753" s="148" t="s">
        <v>1160</v>
      </c>
      <c r="F753" s="149" t="s">
        <v>1161</v>
      </c>
      <c r="G753" s="150" t="s">
        <v>157</v>
      </c>
      <c r="H753" s="151">
        <v>138</v>
      </c>
      <c r="I753" s="152">
        <v>5.95</v>
      </c>
      <c r="J753" s="152">
        <f>ROUND(I753*H753,2)</f>
        <v>821.1</v>
      </c>
      <c r="K753" s="149" t="s">
        <v>173</v>
      </c>
      <c r="L753" s="31"/>
      <c r="M753" s="153" t="s">
        <v>1</v>
      </c>
      <c r="N753" s="154" t="s">
        <v>36</v>
      </c>
      <c r="O753" s="155">
        <v>2.4E-2</v>
      </c>
      <c r="P753" s="155">
        <f>O753*H753</f>
        <v>3.3120000000000003</v>
      </c>
      <c r="Q753" s="155">
        <v>0</v>
      </c>
      <c r="R753" s="155">
        <f>Q753*H753</f>
        <v>0</v>
      </c>
      <c r="S753" s="155">
        <v>0</v>
      </c>
      <c r="T753" s="156">
        <f>S753*H753</f>
        <v>0</v>
      </c>
      <c r="U753" s="30"/>
      <c r="V753" s="30"/>
      <c r="W753" s="30"/>
      <c r="X753" s="30"/>
      <c r="Y753" s="30"/>
      <c r="Z753" s="30"/>
      <c r="AA753" s="30"/>
      <c r="AB753" s="30"/>
      <c r="AC753" s="30"/>
      <c r="AD753" s="30"/>
      <c r="AE753" s="30"/>
      <c r="AR753" s="157" t="s">
        <v>244</v>
      </c>
      <c r="AT753" s="157" t="s">
        <v>154</v>
      </c>
      <c r="AU753" s="157" t="s">
        <v>80</v>
      </c>
      <c r="AY753" s="18" t="s">
        <v>152</v>
      </c>
      <c r="BE753" s="158">
        <f>IF(N753="základní",J753,0)</f>
        <v>821.1</v>
      </c>
      <c r="BF753" s="158">
        <f>IF(N753="snížená",J753,0)</f>
        <v>0</v>
      </c>
      <c r="BG753" s="158">
        <f>IF(N753="zákl. přenesená",J753,0)</f>
        <v>0</v>
      </c>
      <c r="BH753" s="158">
        <f>IF(N753="sníž. přenesená",J753,0)</f>
        <v>0</v>
      </c>
      <c r="BI753" s="158">
        <f>IF(N753="nulová",J753,0)</f>
        <v>0</v>
      </c>
      <c r="BJ753" s="18" t="s">
        <v>78</v>
      </c>
      <c r="BK753" s="158">
        <f>ROUND(I753*H753,2)</f>
        <v>821.1</v>
      </c>
      <c r="BL753" s="18" t="s">
        <v>244</v>
      </c>
      <c r="BM753" s="157" t="s">
        <v>1162</v>
      </c>
    </row>
    <row r="754" spans="1:65" s="15" customFormat="1">
      <c r="B754" s="174"/>
      <c r="D754" s="160" t="s">
        <v>160</v>
      </c>
      <c r="E754" s="175" t="s">
        <v>1</v>
      </c>
      <c r="F754" s="176" t="s">
        <v>1163</v>
      </c>
      <c r="H754" s="175" t="s">
        <v>1</v>
      </c>
      <c r="L754" s="174"/>
      <c r="M754" s="177"/>
      <c r="N754" s="178"/>
      <c r="O754" s="178"/>
      <c r="P754" s="178"/>
      <c r="Q754" s="178"/>
      <c r="R754" s="178"/>
      <c r="S754" s="178"/>
      <c r="T754" s="179"/>
      <c r="AT754" s="175" t="s">
        <v>160</v>
      </c>
      <c r="AU754" s="175" t="s">
        <v>80</v>
      </c>
      <c r="AV754" s="15" t="s">
        <v>78</v>
      </c>
      <c r="AW754" s="15" t="s">
        <v>27</v>
      </c>
      <c r="AX754" s="15" t="s">
        <v>71</v>
      </c>
      <c r="AY754" s="175" t="s">
        <v>152</v>
      </c>
    </row>
    <row r="755" spans="1:65" s="13" customFormat="1" ht="22.5">
      <c r="B755" s="159"/>
      <c r="D755" s="160" t="s">
        <v>160</v>
      </c>
      <c r="E755" s="161" t="s">
        <v>1</v>
      </c>
      <c r="F755" s="162" t="s">
        <v>1164</v>
      </c>
      <c r="H755" s="163">
        <v>138</v>
      </c>
      <c r="L755" s="159"/>
      <c r="M755" s="164"/>
      <c r="N755" s="165"/>
      <c r="O755" s="165"/>
      <c r="P755" s="165"/>
      <c r="Q755" s="165"/>
      <c r="R755" s="165"/>
      <c r="S755" s="165"/>
      <c r="T755" s="166"/>
      <c r="AT755" s="161" t="s">
        <v>160</v>
      </c>
      <c r="AU755" s="161" t="s">
        <v>80</v>
      </c>
      <c r="AV755" s="13" t="s">
        <v>80</v>
      </c>
      <c r="AW755" s="13" t="s">
        <v>27</v>
      </c>
      <c r="AX755" s="13" t="s">
        <v>71</v>
      </c>
      <c r="AY755" s="161" t="s">
        <v>152</v>
      </c>
    </row>
    <row r="756" spans="1:65" s="16" customFormat="1">
      <c r="B756" s="186"/>
      <c r="D756" s="160" t="s">
        <v>160</v>
      </c>
      <c r="E756" s="187" t="s">
        <v>1</v>
      </c>
      <c r="F756" s="188" t="s">
        <v>691</v>
      </c>
      <c r="H756" s="189">
        <v>138</v>
      </c>
      <c r="L756" s="186"/>
      <c r="M756" s="190"/>
      <c r="N756" s="191"/>
      <c r="O756" s="191"/>
      <c r="P756" s="191"/>
      <c r="Q756" s="191"/>
      <c r="R756" s="191"/>
      <c r="S756" s="191"/>
      <c r="T756" s="192"/>
      <c r="AT756" s="187" t="s">
        <v>160</v>
      </c>
      <c r="AU756" s="187" t="s">
        <v>80</v>
      </c>
      <c r="AV756" s="16" t="s">
        <v>170</v>
      </c>
      <c r="AW756" s="16" t="s">
        <v>27</v>
      </c>
      <c r="AX756" s="16" t="s">
        <v>71</v>
      </c>
      <c r="AY756" s="187" t="s">
        <v>152</v>
      </c>
    </row>
    <row r="757" spans="1:65" s="14" customFormat="1">
      <c r="B757" s="167"/>
      <c r="D757" s="160" t="s">
        <v>160</v>
      </c>
      <c r="E757" s="168" t="s">
        <v>1</v>
      </c>
      <c r="F757" s="169" t="s">
        <v>162</v>
      </c>
      <c r="H757" s="170">
        <v>138</v>
      </c>
      <c r="L757" s="167"/>
      <c r="M757" s="171"/>
      <c r="N757" s="172"/>
      <c r="O757" s="172"/>
      <c r="P757" s="172"/>
      <c r="Q757" s="172"/>
      <c r="R757" s="172"/>
      <c r="S757" s="172"/>
      <c r="T757" s="173"/>
      <c r="AT757" s="168" t="s">
        <v>160</v>
      </c>
      <c r="AU757" s="168" t="s">
        <v>80</v>
      </c>
      <c r="AV757" s="14" t="s">
        <v>158</v>
      </c>
      <c r="AW757" s="14" t="s">
        <v>27</v>
      </c>
      <c r="AX757" s="14" t="s">
        <v>78</v>
      </c>
      <c r="AY757" s="168" t="s">
        <v>152</v>
      </c>
    </row>
    <row r="758" spans="1:65" s="2" customFormat="1" ht="16.5" customHeight="1">
      <c r="A758" s="30"/>
      <c r="B758" s="146"/>
      <c r="C758" s="193" t="s">
        <v>1165</v>
      </c>
      <c r="D758" s="193" t="s">
        <v>709</v>
      </c>
      <c r="E758" s="194" t="s">
        <v>1166</v>
      </c>
      <c r="F758" s="195" t="s">
        <v>1167</v>
      </c>
      <c r="G758" s="196" t="s">
        <v>214</v>
      </c>
      <c r="H758" s="197">
        <v>5.5E-2</v>
      </c>
      <c r="I758" s="198">
        <v>40640</v>
      </c>
      <c r="J758" s="198">
        <f>ROUND(I758*H758,2)</f>
        <v>2235.1999999999998</v>
      </c>
      <c r="K758" s="195" t="s">
        <v>173</v>
      </c>
      <c r="L758" s="199"/>
      <c r="M758" s="200" t="s">
        <v>1</v>
      </c>
      <c r="N758" s="201" t="s">
        <v>36</v>
      </c>
      <c r="O758" s="155">
        <v>0</v>
      </c>
      <c r="P758" s="155">
        <f>O758*H758</f>
        <v>0</v>
      </c>
      <c r="Q758" s="155">
        <v>1</v>
      </c>
      <c r="R758" s="155">
        <f>Q758*H758</f>
        <v>5.5E-2</v>
      </c>
      <c r="S758" s="155">
        <v>0</v>
      </c>
      <c r="T758" s="156">
        <f>S758*H758</f>
        <v>0</v>
      </c>
      <c r="U758" s="30"/>
      <c r="V758" s="30"/>
      <c r="W758" s="30"/>
      <c r="X758" s="30"/>
      <c r="Y758" s="30"/>
      <c r="Z758" s="30"/>
      <c r="AA758" s="30"/>
      <c r="AB758" s="30"/>
      <c r="AC758" s="30"/>
      <c r="AD758" s="30"/>
      <c r="AE758" s="30"/>
      <c r="AR758" s="157" t="s">
        <v>386</v>
      </c>
      <c r="AT758" s="157" t="s">
        <v>709</v>
      </c>
      <c r="AU758" s="157" t="s">
        <v>80</v>
      </c>
      <c r="AY758" s="18" t="s">
        <v>152</v>
      </c>
      <c r="BE758" s="158">
        <f>IF(N758="základní",J758,0)</f>
        <v>2235.1999999999998</v>
      </c>
      <c r="BF758" s="158">
        <f>IF(N758="snížená",J758,0)</f>
        <v>0</v>
      </c>
      <c r="BG758" s="158">
        <f>IF(N758="zákl. přenesená",J758,0)</f>
        <v>0</v>
      </c>
      <c r="BH758" s="158">
        <f>IF(N758="sníž. přenesená",J758,0)</f>
        <v>0</v>
      </c>
      <c r="BI758" s="158">
        <f>IF(N758="nulová",J758,0)</f>
        <v>0</v>
      </c>
      <c r="BJ758" s="18" t="s">
        <v>78</v>
      </c>
      <c r="BK758" s="158">
        <f>ROUND(I758*H758,2)</f>
        <v>2235.1999999999998</v>
      </c>
      <c r="BL758" s="18" t="s">
        <v>244</v>
      </c>
      <c r="BM758" s="157" t="s">
        <v>1168</v>
      </c>
    </row>
    <row r="759" spans="1:65" s="13" customFormat="1">
      <c r="B759" s="159"/>
      <c r="D759" s="160" t="s">
        <v>160</v>
      </c>
      <c r="E759" s="161" t="s">
        <v>1</v>
      </c>
      <c r="F759" s="162" t="s">
        <v>1169</v>
      </c>
      <c r="H759" s="163">
        <v>5.5E-2</v>
      </c>
      <c r="L759" s="159"/>
      <c r="M759" s="164"/>
      <c r="N759" s="165"/>
      <c r="O759" s="165"/>
      <c r="P759" s="165"/>
      <c r="Q759" s="165"/>
      <c r="R759" s="165"/>
      <c r="S759" s="165"/>
      <c r="T759" s="166"/>
      <c r="AT759" s="161" t="s">
        <v>160</v>
      </c>
      <c r="AU759" s="161" t="s">
        <v>80</v>
      </c>
      <c r="AV759" s="13" t="s">
        <v>80</v>
      </c>
      <c r="AW759" s="13" t="s">
        <v>27</v>
      </c>
      <c r="AX759" s="13" t="s">
        <v>78</v>
      </c>
      <c r="AY759" s="161" t="s">
        <v>152</v>
      </c>
    </row>
    <row r="760" spans="1:65" s="2" customFormat="1" ht="21.75" customHeight="1">
      <c r="A760" s="30"/>
      <c r="B760" s="146"/>
      <c r="C760" s="147" t="s">
        <v>1170</v>
      </c>
      <c r="D760" s="147" t="s">
        <v>154</v>
      </c>
      <c r="E760" s="148" t="s">
        <v>1171</v>
      </c>
      <c r="F760" s="149" t="s">
        <v>1172</v>
      </c>
      <c r="G760" s="150" t="s">
        <v>157</v>
      </c>
      <c r="H760" s="151">
        <v>41.451999999999998</v>
      </c>
      <c r="I760" s="152">
        <v>13.05</v>
      </c>
      <c r="J760" s="152">
        <f>ROUND(I760*H760,2)</f>
        <v>540.95000000000005</v>
      </c>
      <c r="K760" s="149" t="s">
        <v>173</v>
      </c>
      <c r="L760" s="31"/>
      <c r="M760" s="153" t="s">
        <v>1</v>
      </c>
      <c r="N760" s="154" t="s">
        <v>36</v>
      </c>
      <c r="O760" s="155">
        <v>5.3999999999999999E-2</v>
      </c>
      <c r="P760" s="155">
        <f>O760*H760</f>
        <v>2.2384079999999997</v>
      </c>
      <c r="Q760" s="155">
        <v>0</v>
      </c>
      <c r="R760" s="155">
        <f>Q760*H760</f>
        <v>0</v>
      </c>
      <c r="S760" s="155">
        <v>0</v>
      </c>
      <c r="T760" s="156">
        <f>S760*H760</f>
        <v>0</v>
      </c>
      <c r="U760" s="30"/>
      <c r="V760" s="30"/>
      <c r="W760" s="30"/>
      <c r="X760" s="30"/>
      <c r="Y760" s="30"/>
      <c r="Z760" s="30"/>
      <c r="AA760" s="30"/>
      <c r="AB760" s="30"/>
      <c r="AC760" s="30"/>
      <c r="AD760" s="30"/>
      <c r="AE760" s="30"/>
      <c r="AR760" s="157" t="s">
        <v>244</v>
      </c>
      <c r="AT760" s="157" t="s">
        <v>154</v>
      </c>
      <c r="AU760" s="157" t="s">
        <v>80</v>
      </c>
      <c r="AY760" s="18" t="s">
        <v>152</v>
      </c>
      <c r="BE760" s="158">
        <f>IF(N760="základní",J760,0)</f>
        <v>540.95000000000005</v>
      </c>
      <c r="BF760" s="158">
        <f>IF(N760="snížená",J760,0)</f>
        <v>0</v>
      </c>
      <c r="BG760" s="158">
        <f>IF(N760="zákl. přenesená",J760,0)</f>
        <v>0</v>
      </c>
      <c r="BH760" s="158">
        <f>IF(N760="sníž. přenesená",J760,0)</f>
        <v>0</v>
      </c>
      <c r="BI760" s="158">
        <f>IF(N760="nulová",J760,0)</f>
        <v>0</v>
      </c>
      <c r="BJ760" s="18" t="s">
        <v>78</v>
      </c>
      <c r="BK760" s="158">
        <f>ROUND(I760*H760,2)</f>
        <v>540.95000000000005</v>
      </c>
      <c r="BL760" s="18" t="s">
        <v>244</v>
      </c>
      <c r="BM760" s="157" t="s">
        <v>1173</v>
      </c>
    </row>
    <row r="761" spans="1:65" s="15" customFormat="1">
      <c r="B761" s="174"/>
      <c r="D761" s="160" t="s">
        <v>160</v>
      </c>
      <c r="E761" s="175" t="s">
        <v>1</v>
      </c>
      <c r="F761" s="176" t="s">
        <v>1174</v>
      </c>
      <c r="H761" s="175" t="s">
        <v>1</v>
      </c>
      <c r="L761" s="174"/>
      <c r="M761" s="177"/>
      <c r="N761" s="178"/>
      <c r="O761" s="178"/>
      <c r="P761" s="178"/>
      <c r="Q761" s="178"/>
      <c r="R761" s="178"/>
      <c r="S761" s="178"/>
      <c r="T761" s="179"/>
      <c r="AT761" s="175" t="s">
        <v>160</v>
      </c>
      <c r="AU761" s="175" t="s">
        <v>80</v>
      </c>
      <c r="AV761" s="15" t="s">
        <v>78</v>
      </c>
      <c r="AW761" s="15" t="s">
        <v>27</v>
      </c>
      <c r="AX761" s="15" t="s">
        <v>71</v>
      </c>
      <c r="AY761" s="175" t="s">
        <v>152</v>
      </c>
    </row>
    <row r="762" spans="1:65" s="13" customFormat="1">
      <c r="B762" s="159"/>
      <c r="D762" s="160" t="s">
        <v>160</v>
      </c>
      <c r="E762" s="161" t="s">
        <v>1</v>
      </c>
      <c r="F762" s="162" t="s">
        <v>1175</v>
      </c>
      <c r="H762" s="163">
        <v>26.352</v>
      </c>
      <c r="L762" s="159"/>
      <c r="M762" s="164"/>
      <c r="N762" s="165"/>
      <c r="O762" s="165"/>
      <c r="P762" s="165"/>
      <c r="Q762" s="165"/>
      <c r="R762" s="165"/>
      <c r="S762" s="165"/>
      <c r="T762" s="166"/>
      <c r="AT762" s="161" t="s">
        <v>160</v>
      </c>
      <c r="AU762" s="161" t="s">
        <v>80</v>
      </c>
      <c r="AV762" s="13" t="s">
        <v>80</v>
      </c>
      <c r="AW762" s="13" t="s">
        <v>27</v>
      </c>
      <c r="AX762" s="13" t="s">
        <v>71</v>
      </c>
      <c r="AY762" s="161" t="s">
        <v>152</v>
      </c>
    </row>
    <row r="763" spans="1:65" s="13" customFormat="1">
      <c r="B763" s="159"/>
      <c r="D763" s="160" t="s">
        <v>160</v>
      </c>
      <c r="E763" s="161" t="s">
        <v>1</v>
      </c>
      <c r="F763" s="162" t="s">
        <v>1176</v>
      </c>
      <c r="H763" s="163">
        <v>15.1</v>
      </c>
      <c r="L763" s="159"/>
      <c r="M763" s="164"/>
      <c r="N763" s="165"/>
      <c r="O763" s="165"/>
      <c r="P763" s="165"/>
      <c r="Q763" s="165"/>
      <c r="R763" s="165"/>
      <c r="S763" s="165"/>
      <c r="T763" s="166"/>
      <c r="AT763" s="161" t="s">
        <v>160</v>
      </c>
      <c r="AU763" s="161" t="s">
        <v>80</v>
      </c>
      <c r="AV763" s="13" t="s">
        <v>80</v>
      </c>
      <c r="AW763" s="13" t="s">
        <v>27</v>
      </c>
      <c r="AX763" s="13" t="s">
        <v>71</v>
      </c>
      <c r="AY763" s="161" t="s">
        <v>152</v>
      </c>
    </row>
    <row r="764" spans="1:65" s="14" customFormat="1">
      <c r="B764" s="167"/>
      <c r="D764" s="160" t="s">
        <v>160</v>
      </c>
      <c r="E764" s="168" t="s">
        <v>1</v>
      </c>
      <c r="F764" s="169" t="s">
        <v>162</v>
      </c>
      <c r="H764" s="170">
        <v>41.451999999999998</v>
      </c>
      <c r="L764" s="167"/>
      <c r="M764" s="171"/>
      <c r="N764" s="172"/>
      <c r="O764" s="172"/>
      <c r="P764" s="172"/>
      <c r="Q764" s="172"/>
      <c r="R764" s="172"/>
      <c r="S764" s="172"/>
      <c r="T764" s="173"/>
      <c r="AT764" s="168" t="s">
        <v>160</v>
      </c>
      <c r="AU764" s="168" t="s">
        <v>80</v>
      </c>
      <c r="AV764" s="14" t="s">
        <v>158</v>
      </c>
      <c r="AW764" s="14" t="s">
        <v>27</v>
      </c>
      <c r="AX764" s="14" t="s">
        <v>78</v>
      </c>
      <c r="AY764" s="168" t="s">
        <v>152</v>
      </c>
    </row>
    <row r="765" spans="1:65" s="2" customFormat="1" ht="16.5" customHeight="1">
      <c r="A765" s="30"/>
      <c r="B765" s="146"/>
      <c r="C765" s="193" t="s">
        <v>1177</v>
      </c>
      <c r="D765" s="193" t="s">
        <v>709</v>
      </c>
      <c r="E765" s="194" t="s">
        <v>1166</v>
      </c>
      <c r="F765" s="195" t="s">
        <v>1167</v>
      </c>
      <c r="G765" s="196" t="s">
        <v>214</v>
      </c>
      <c r="H765" s="197">
        <v>1.7000000000000001E-2</v>
      </c>
      <c r="I765" s="198">
        <v>40640</v>
      </c>
      <c r="J765" s="198">
        <f>ROUND(I765*H765,2)</f>
        <v>690.88</v>
      </c>
      <c r="K765" s="195" t="s">
        <v>173</v>
      </c>
      <c r="L765" s="199"/>
      <c r="M765" s="200" t="s">
        <v>1</v>
      </c>
      <c r="N765" s="201" t="s">
        <v>36</v>
      </c>
      <c r="O765" s="155">
        <v>0</v>
      </c>
      <c r="P765" s="155">
        <f>O765*H765</f>
        <v>0</v>
      </c>
      <c r="Q765" s="155">
        <v>1</v>
      </c>
      <c r="R765" s="155">
        <f>Q765*H765</f>
        <v>1.7000000000000001E-2</v>
      </c>
      <c r="S765" s="155">
        <v>0</v>
      </c>
      <c r="T765" s="156">
        <f>S765*H765</f>
        <v>0</v>
      </c>
      <c r="U765" s="30"/>
      <c r="V765" s="30"/>
      <c r="W765" s="30"/>
      <c r="X765" s="30"/>
      <c r="Y765" s="30"/>
      <c r="Z765" s="30"/>
      <c r="AA765" s="30"/>
      <c r="AB765" s="30"/>
      <c r="AC765" s="30"/>
      <c r="AD765" s="30"/>
      <c r="AE765" s="30"/>
      <c r="AR765" s="157" t="s">
        <v>386</v>
      </c>
      <c r="AT765" s="157" t="s">
        <v>709</v>
      </c>
      <c r="AU765" s="157" t="s">
        <v>80</v>
      </c>
      <c r="AY765" s="18" t="s">
        <v>152</v>
      </c>
      <c r="BE765" s="158">
        <f>IF(N765="základní",J765,0)</f>
        <v>690.88</v>
      </c>
      <c r="BF765" s="158">
        <f>IF(N765="snížená",J765,0)</f>
        <v>0</v>
      </c>
      <c r="BG765" s="158">
        <f>IF(N765="zákl. přenesená",J765,0)</f>
        <v>0</v>
      </c>
      <c r="BH765" s="158">
        <f>IF(N765="sníž. přenesená",J765,0)</f>
        <v>0</v>
      </c>
      <c r="BI765" s="158">
        <f>IF(N765="nulová",J765,0)</f>
        <v>0</v>
      </c>
      <c r="BJ765" s="18" t="s">
        <v>78</v>
      </c>
      <c r="BK765" s="158">
        <f>ROUND(I765*H765,2)</f>
        <v>690.88</v>
      </c>
      <c r="BL765" s="18" t="s">
        <v>244</v>
      </c>
      <c r="BM765" s="157" t="s">
        <v>1178</v>
      </c>
    </row>
    <row r="766" spans="1:65" s="13" customFormat="1">
      <c r="B766" s="159"/>
      <c r="D766" s="160" t="s">
        <v>160</v>
      </c>
      <c r="E766" s="161" t="s">
        <v>1</v>
      </c>
      <c r="F766" s="162" t="s">
        <v>1179</v>
      </c>
      <c r="H766" s="163">
        <v>1.7000000000000001E-2</v>
      </c>
      <c r="L766" s="159"/>
      <c r="M766" s="164"/>
      <c r="N766" s="165"/>
      <c r="O766" s="165"/>
      <c r="P766" s="165"/>
      <c r="Q766" s="165"/>
      <c r="R766" s="165"/>
      <c r="S766" s="165"/>
      <c r="T766" s="166"/>
      <c r="AT766" s="161" t="s">
        <v>160</v>
      </c>
      <c r="AU766" s="161" t="s">
        <v>80</v>
      </c>
      <c r="AV766" s="13" t="s">
        <v>80</v>
      </c>
      <c r="AW766" s="13" t="s">
        <v>27</v>
      </c>
      <c r="AX766" s="13" t="s">
        <v>78</v>
      </c>
      <c r="AY766" s="161" t="s">
        <v>152</v>
      </c>
    </row>
    <row r="767" spans="1:65" s="2" customFormat="1" ht="21.75" customHeight="1">
      <c r="A767" s="30"/>
      <c r="B767" s="146"/>
      <c r="C767" s="147" t="s">
        <v>1180</v>
      </c>
      <c r="D767" s="147" t="s">
        <v>154</v>
      </c>
      <c r="E767" s="148" t="s">
        <v>1181</v>
      </c>
      <c r="F767" s="149" t="s">
        <v>1182</v>
      </c>
      <c r="G767" s="150" t="s">
        <v>157</v>
      </c>
      <c r="H767" s="151">
        <v>138</v>
      </c>
      <c r="I767" s="152">
        <v>60.24</v>
      </c>
      <c r="J767" s="152">
        <f>ROUND(I767*H767,2)</f>
        <v>8313.1200000000008</v>
      </c>
      <c r="K767" s="149" t="s">
        <v>173</v>
      </c>
      <c r="L767" s="31"/>
      <c r="M767" s="153" t="s">
        <v>1</v>
      </c>
      <c r="N767" s="154" t="s">
        <v>36</v>
      </c>
      <c r="O767" s="155">
        <v>0.222</v>
      </c>
      <c r="P767" s="155">
        <f>O767*H767</f>
        <v>30.635999999999999</v>
      </c>
      <c r="Q767" s="155">
        <v>4.0000000000000002E-4</v>
      </c>
      <c r="R767" s="155">
        <f>Q767*H767</f>
        <v>5.5200000000000006E-2</v>
      </c>
      <c r="S767" s="155">
        <v>0</v>
      </c>
      <c r="T767" s="156">
        <f>S767*H767</f>
        <v>0</v>
      </c>
      <c r="U767" s="30"/>
      <c r="V767" s="30"/>
      <c r="W767" s="30"/>
      <c r="X767" s="30"/>
      <c r="Y767" s="30"/>
      <c r="Z767" s="30"/>
      <c r="AA767" s="30"/>
      <c r="AB767" s="30"/>
      <c r="AC767" s="30"/>
      <c r="AD767" s="30"/>
      <c r="AE767" s="30"/>
      <c r="AR767" s="157" t="s">
        <v>244</v>
      </c>
      <c r="AT767" s="157" t="s">
        <v>154</v>
      </c>
      <c r="AU767" s="157" t="s">
        <v>80</v>
      </c>
      <c r="AY767" s="18" t="s">
        <v>152</v>
      </c>
      <c r="BE767" s="158">
        <f>IF(N767="základní",J767,0)</f>
        <v>8313.1200000000008</v>
      </c>
      <c r="BF767" s="158">
        <f>IF(N767="snížená",J767,0)</f>
        <v>0</v>
      </c>
      <c r="BG767" s="158">
        <f>IF(N767="zákl. přenesená",J767,0)</f>
        <v>0</v>
      </c>
      <c r="BH767" s="158">
        <f>IF(N767="sníž. přenesená",J767,0)</f>
        <v>0</v>
      </c>
      <c r="BI767" s="158">
        <f>IF(N767="nulová",J767,0)</f>
        <v>0</v>
      </c>
      <c r="BJ767" s="18" t="s">
        <v>78</v>
      </c>
      <c r="BK767" s="158">
        <f>ROUND(I767*H767,2)</f>
        <v>8313.1200000000008</v>
      </c>
      <c r="BL767" s="18" t="s">
        <v>244</v>
      </c>
      <c r="BM767" s="157" t="s">
        <v>1183</v>
      </c>
    </row>
    <row r="768" spans="1:65" s="15" customFormat="1">
      <c r="B768" s="174"/>
      <c r="D768" s="160" t="s">
        <v>160</v>
      </c>
      <c r="E768" s="175" t="s">
        <v>1</v>
      </c>
      <c r="F768" s="176" t="s">
        <v>1184</v>
      </c>
      <c r="H768" s="175" t="s">
        <v>1</v>
      </c>
      <c r="L768" s="174"/>
      <c r="M768" s="177"/>
      <c r="N768" s="178"/>
      <c r="O768" s="178"/>
      <c r="P768" s="178"/>
      <c r="Q768" s="178"/>
      <c r="R768" s="178"/>
      <c r="S768" s="178"/>
      <c r="T768" s="179"/>
      <c r="AT768" s="175" t="s">
        <v>160</v>
      </c>
      <c r="AU768" s="175" t="s">
        <v>80</v>
      </c>
      <c r="AV768" s="15" t="s">
        <v>78</v>
      </c>
      <c r="AW768" s="15" t="s">
        <v>27</v>
      </c>
      <c r="AX768" s="15" t="s">
        <v>71</v>
      </c>
      <c r="AY768" s="175" t="s">
        <v>152</v>
      </c>
    </row>
    <row r="769" spans="1:65" s="13" customFormat="1" ht="22.5">
      <c r="B769" s="159"/>
      <c r="D769" s="160" t="s">
        <v>160</v>
      </c>
      <c r="E769" s="161" t="s">
        <v>1</v>
      </c>
      <c r="F769" s="162" t="s">
        <v>1164</v>
      </c>
      <c r="H769" s="163">
        <v>138</v>
      </c>
      <c r="L769" s="159"/>
      <c r="M769" s="164"/>
      <c r="N769" s="165"/>
      <c r="O769" s="165"/>
      <c r="P769" s="165"/>
      <c r="Q769" s="165"/>
      <c r="R769" s="165"/>
      <c r="S769" s="165"/>
      <c r="T769" s="166"/>
      <c r="AT769" s="161" t="s">
        <v>160</v>
      </c>
      <c r="AU769" s="161" t="s">
        <v>80</v>
      </c>
      <c r="AV769" s="13" t="s">
        <v>80</v>
      </c>
      <c r="AW769" s="13" t="s">
        <v>27</v>
      </c>
      <c r="AX769" s="13" t="s">
        <v>71</v>
      </c>
      <c r="AY769" s="161" t="s">
        <v>152</v>
      </c>
    </row>
    <row r="770" spans="1:65" s="16" customFormat="1">
      <c r="B770" s="186"/>
      <c r="D770" s="160" t="s">
        <v>160</v>
      </c>
      <c r="E770" s="187" t="s">
        <v>1</v>
      </c>
      <c r="F770" s="188" t="s">
        <v>691</v>
      </c>
      <c r="H770" s="189">
        <v>138</v>
      </c>
      <c r="L770" s="186"/>
      <c r="M770" s="190"/>
      <c r="N770" s="191"/>
      <c r="O770" s="191"/>
      <c r="P770" s="191"/>
      <c r="Q770" s="191"/>
      <c r="R770" s="191"/>
      <c r="S770" s="191"/>
      <c r="T770" s="192"/>
      <c r="AT770" s="187" t="s">
        <v>160</v>
      </c>
      <c r="AU770" s="187" t="s">
        <v>80</v>
      </c>
      <c r="AV770" s="16" t="s">
        <v>170</v>
      </c>
      <c r="AW770" s="16" t="s">
        <v>27</v>
      </c>
      <c r="AX770" s="16" t="s">
        <v>71</v>
      </c>
      <c r="AY770" s="187" t="s">
        <v>152</v>
      </c>
    </row>
    <row r="771" spans="1:65" s="14" customFormat="1">
      <c r="B771" s="167"/>
      <c r="D771" s="160" t="s">
        <v>160</v>
      </c>
      <c r="E771" s="168" t="s">
        <v>1</v>
      </c>
      <c r="F771" s="169" t="s">
        <v>162</v>
      </c>
      <c r="H771" s="170">
        <v>138</v>
      </c>
      <c r="L771" s="167"/>
      <c r="M771" s="171"/>
      <c r="N771" s="172"/>
      <c r="O771" s="172"/>
      <c r="P771" s="172"/>
      <c r="Q771" s="172"/>
      <c r="R771" s="172"/>
      <c r="S771" s="172"/>
      <c r="T771" s="173"/>
      <c r="AT771" s="168" t="s">
        <v>160</v>
      </c>
      <c r="AU771" s="168" t="s">
        <v>80</v>
      </c>
      <c r="AV771" s="14" t="s">
        <v>158</v>
      </c>
      <c r="AW771" s="14" t="s">
        <v>27</v>
      </c>
      <c r="AX771" s="14" t="s">
        <v>78</v>
      </c>
      <c r="AY771" s="168" t="s">
        <v>152</v>
      </c>
    </row>
    <row r="772" spans="1:65" s="2" customFormat="1" ht="21.75" customHeight="1">
      <c r="A772" s="30"/>
      <c r="B772" s="146"/>
      <c r="C772" s="193" t="s">
        <v>1185</v>
      </c>
      <c r="D772" s="193" t="s">
        <v>709</v>
      </c>
      <c r="E772" s="194" t="s">
        <v>1186</v>
      </c>
      <c r="F772" s="195" t="s">
        <v>1187</v>
      </c>
      <c r="G772" s="196" t="s">
        <v>157</v>
      </c>
      <c r="H772" s="197">
        <v>172.5</v>
      </c>
      <c r="I772" s="198">
        <v>93.76</v>
      </c>
      <c r="J772" s="198">
        <f>ROUND(I772*H772,2)</f>
        <v>16173.6</v>
      </c>
      <c r="K772" s="195" t="s">
        <v>1</v>
      </c>
      <c r="L772" s="199"/>
      <c r="M772" s="200" t="s">
        <v>1</v>
      </c>
      <c r="N772" s="201" t="s">
        <v>36</v>
      </c>
      <c r="O772" s="155">
        <v>0</v>
      </c>
      <c r="P772" s="155">
        <f>O772*H772</f>
        <v>0</v>
      </c>
      <c r="Q772" s="155">
        <v>4.4999999999999997E-3</v>
      </c>
      <c r="R772" s="155">
        <f>Q772*H772</f>
        <v>0.77625</v>
      </c>
      <c r="S772" s="155">
        <v>0</v>
      </c>
      <c r="T772" s="156">
        <f>S772*H772</f>
        <v>0</v>
      </c>
      <c r="U772" s="30"/>
      <c r="V772" s="30"/>
      <c r="W772" s="30"/>
      <c r="X772" s="30"/>
      <c r="Y772" s="30"/>
      <c r="Z772" s="30"/>
      <c r="AA772" s="30"/>
      <c r="AB772" s="30"/>
      <c r="AC772" s="30"/>
      <c r="AD772" s="30"/>
      <c r="AE772" s="30"/>
      <c r="AR772" s="157" t="s">
        <v>386</v>
      </c>
      <c r="AT772" s="157" t="s">
        <v>709</v>
      </c>
      <c r="AU772" s="157" t="s">
        <v>80</v>
      </c>
      <c r="AY772" s="18" t="s">
        <v>152</v>
      </c>
      <c r="BE772" s="158">
        <f>IF(N772="základní",J772,0)</f>
        <v>16173.6</v>
      </c>
      <c r="BF772" s="158">
        <f>IF(N772="snížená",J772,0)</f>
        <v>0</v>
      </c>
      <c r="BG772" s="158">
        <f>IF(N772="zákl. přenesená",J772,0)</f>
        <v>0</v>
      </c>
      <c r="BH772" s="158">
        <f>IF(N772="sníž. přenesená",J772,0)</f>
        <v>0</v>
      </c>
      <c r="BI772" s="158">
        <f>IF(N772="nulová",J772,0)</f>
        <v>0</v>
      </c>
      <c r="BJ772" s="18" t="s">
        <v>78</v>
      </c>
      <c r="BK772" s="158">
        <f>ROUND(I772*H772,2)</f>
        <v>16173.6</v>
      </c>
      <c r="BL772" s="18" t="s">
        <v>244</v>
      </c>
      <c r="BM772" s="157" t="s">
        <v>1188</v>
      </c>
    </row>
    <row r="773" spans="1:65" s="13" customFormat="1">
      <c r="B773" s="159"/>
      <c r="D773" s="160" t="s">
        <v>160</v>
      </c>
      <c r="E773" s="161" t="s">
        <v>1</v>
      </c>
      <c r="F773" s="162" t="s">
        <v>1189</v>
      </c>
      <c r="H773" s="163">
        <v>172.5</v>
      </c>
      <c r="L773" s="159"/>
      <c r="M773" s="164"/>
      <c r="N773" s="165"/>
      <c r="O773" s="165"/>
      <c r="P773" s="165"/>
      <c r="Q773" s="165"/>
      <c r="R773" s="165"/>
      <c r="S773" s="165"/>
      <c r="T773" s="166"/>
      <c r="AT773" s="161" t="s">
        <v>160</v>
      </c>
      <c r="AU773" s="161" t="s">
        <v>80</v>
      </c>
      <c r="AV773" s="13" t="s">
        <v>80</v>
      </c>
      <c r="AW773" s="13" t="s">
        <v>27</v>
      </c>
      <c r="AX773" s="13" t="s">
        <v>78</v>
      </c>
      <c r="AY773" s="161" t="s">
        <v>152</v>
      </c>
    </row>
    <row r="774" spans="1:65" s="2" customFormat="1" ht="21.75" customHeight="1">
      <c r="A774" s="30"/>
      <c r="B774" s="146"/>
      <c r="C774" s="147" t="s">
        <v>1190</v>
      </c>
      <c r="D774" s="147" t="s">
        <v>154</v>
      </c>
      <c r="E774" s="148" t="s">
        <v>1191</v>
      </c>
      <c r="F774" s="149" t="s">
        <v>1192</v>
      </c>
      <c r="G774" s="150" t="s">
        <v>157</v>
      </c>
      <c r="H774" s="151">
        <v>41.451999999999998</v>
      </c>
      <c r="I774" s="152">
        <v>68.989999999999995</v>
      </c>
      <c r="J774" s="152">
        <f>ROUND(I774*H774,2)</f>
        <v>2859.77</v>
      </c>
      <c r="K774" s="149" t="s">
        <v>173</v>
      </c>
      <c r="L774" s="31"/>
      <c r="M774" s="153" t="s">
        <v>1</v>
      </c>
      <c r="N774" s="154" t="s">
        <v>36</v>
      </c>
      <c r="O774" s="155">
        <v>0.26</v>
      </c>
      <c r="P774" s="155">
        <f>O774*H774</f>
        <v>10.777519999999999</v>
      </c>
      <c r="Q774" s="155">
        <v>4.0000000000000002E-4</v>
      </c>
      <c r="R774" s="155">
        <f>Q774*H774</f>
        <v>1.65808E-2</v>
      </c>
      <c r="S774" s="155">
        <v>0</v>
      </c>
      <c r="T774" s="156">
        <f>S774*H774</f>
        <v>0</v>
      </c>
      <c r="U774" s="30"/>
      <c r="V774" s="30"/>
      <c r="W774" s="30"/>
      <c r="X774" s="30"/>
      <c r="Y774" s="30"/>
      <c r="Z774" s="30"/>
      <c r="AA774" s="30"/>
      <c r="AB774" s="30"/>
      <c r="AC774" s="30"/>
      <c r="AD774" s="30"/>
      <c r="AE774" s="30"/>
      <c r="AR774" s="157" t="s">
        <v>244</v>
      </c>
      <c r="AT774" s="157" t="s">
        <v>154</v>
      </c>
      <c r="AU774" s="157" t="s">
        <v>80</v>
      </c>
      <c r="AY774" s="18" t="s">
        <v>152</v>
      </c>
      <c r="BE774" s="158">
        <f>IF(N774="základní",J774,0)</f>
        <v>2859.77</v>
      </c>
      <c r="BF774" s="158">
        <f>IF(N774="snížená",J774,0)</f>
        <v>0</v>
      </c>
      <c r="BG774" s="158">
        <f>IF(N774="zákl. přenesená",J774,0)</f>
        <v>0</v>
      </c>
      <c r="BH774" s="158">
        <f>IF(N774="sníž. přenesená",J774,0)</f>
        <v>0</v>
      </c>
      <c r="BI774" s="158">
        <f>IF(N774="nulová",J774,0)</f>
        <v>0</v>
      </c>
      <c r="BJ774" s="18" t="s">
        <v>78</v>
      </c>
      <c r="BK774" s="158">
        <f>ROUND(I774*H774,2)</f>
        <v>2859.77</v>
      </c>
      <c r="BL774" s="18" t="s">
        <v>244</v>
      </c>
      <c r="BM774" s="157" t="s">
        <v>1193</v>
      </c>
    </row>
    <row r="775" spans="1:65" s="15" customFormat="1">
      <c r="B775" s="174"/>
      <c r="D775" s="160" t="s">
        <v>160</v>
      </c>
      <c r="E775" s="175" t="s">
        <v>1</v>
      </c>
      <c r="F775" s="176" t="s">
        <v>1174</v>
      </c>
      <c r="H775" s="175" t="s">
        <v>1</v>
      </c>
      <c r="L775" s="174"/>
      <c r="M775" s="177"/>
      <c r="N775" s="178"/>
      <c r="O775" s="178"/>
      <c r="P775" s="178"/>
      <c r="Q775" s="178"/>
      <c r="R775" s="178"/>
      <c r="S775" s="178"/>
      <c r="T775" s="179"/>
      <c r="AT775" s="175" t="s">
        <v>160</v>
      </c>
      <c r="AU775" s="175" t="s">
        <v>80</v>
      </c>
      <c r="AV775" s="15" t="s">
        <v>78</v>
      </c>
      <c r="AW775" s="15" t="s">
        <v>27</v>
      </c>
      <c r="AX775" s="15" t="s">
        <v>71</v>
      </c>
      <c r="AY775" s="175" t="s">
        <v>152</v>
      </c>
    </row>
    <row r="776" spans="1:65" s="13" customFormat="1">
      <c r="B776" s="159"/>
      <c r="D776" s="160" t="s">
        <v>160</v>
      </c>
      <c r="E776" s="161" t="s">
        <v>1</v>
      </c>
      <c r="F776" s="162" t="s">
        <v>1175</v>
      </c>
      <c r="H776" s="163">
        <v>26.352</v>
      </c>
      <c r="L776" s="159"/>
      <c r="M776" s="164"/>
      <c r="N776" s="165"/>
      <c r="O776" s="165"/>
      <c r="P776" s="165"/>
      <c r="Q776" s="165"/>
      <c r="R776" s="165"/>
      <c r="S776" s="165"/>
      <c r="T776" s="166"/>
      <c r="AT776" s="161" t="s">
        <v>160</v>
      </c>
      <c r="AU776" s="161" t="s">
        <v>80</v>
      </c>
      <c r="AV776" s="13" t="s">
        <v>80</v>
      </c>
      <c r="AW776" s="13" t="s">
        <v>27</v>
      </c>
      <c r="AX776" s="13" t="s">
        <v>71</v>
      </c>
      <c r="AY776" s="161" t="s">
        <v>152</v>
      </c>
    </row>
    <row r="777" spans="1:65" s="13" customFormat="1">
      <c r="B777" s="159"/>
      <c r="D777" s="160" t="s">
        <v>160</v>
      </c>
      <c r="E777" s="161" t="s">
        <v>1</v>
      </c>
      <c r="F777" s="162" t="s">
        <v>1176</v>
      </c>
      <c r="H777" s="163">
        <v>15.1</v>
      </c>
      <c r="L777" s="159"/>
      <c r="M777" s="164"/>
      <c r="N777" s="165"/>
      <c r="O777" s="165"/>
      <c r="P777" s="165"/>
      <c r="Q777" s="165"/>
      <c r="R777" s="165"/>
      <c r="S777" s="165"/>
      <c r="T777" s="166"/>
      <c r="AT777" s="161" t="s">
        <v>160</v>
      </c>
      <c r="AU777" s="161" t="s">
        <v>80</v>
      </c>
      <c r="AV777" s="13" t="s">
        <v>80</v>
      </c>
      <c r="AW777" s="13" t="s">
        <v>27</v>
      </c>
      <c r="AX777" s="13" t="s">
        <v>71</v>
      </c>
      <c r="AY777" s="161" t="s">
        <v>152</v>
      </c>
    </row>
    <row r="778" spans="1:65" s="14" customFormat="1">
      <c r="B778" s="167"/>
      <c r="D778" s="160" t="s">
        <v>160</v>
      </c>
      <c r="E778" s="168" t="s">
        <v>1</v>
      </c>
      <c r="F778" s="169" t="s">
        <v>162</v>
      </c>
      <c r="H778" s="170">
        <v>41.451999999999998</v>
      </c>
      <c r="L778" s="167"/>
      <c r="M778" s="171"/>
      <c r="N778" s="172"/>
      <c r="O778" s="172"/>
      <c r="P778" s="172"/>
      <c r="Q778" s="172"/>
      <c r="R778" s="172"/>
      <c r="S778" s="172"/>
      <c r="T778" s="173"/>
      <c r="AT778" s="168" t="s">
        <v>160</v>
      </c>
      <c r="AU778" s="168" t="s">
        <v>80</v>
      </c>
      <c r="AV778" s="14" t="s">
        <v>158</v>
      </c>
      <c r="AW778" s="14" t="s">
        <v>27</v>
      </c>
      <c r="AX778" s="14" t="s">
        <v>78</v>
      </c>
      <c r="AY778" s="168" t="s">
        <v>152</v>
      </c>
    </row>
    <row r="779" spans="1:65" s="2" customFormat="1" ht="21.75" customHeight="1">
      <c r="A779" s="30"/>
      <c r="B779" s="146"/>
      <c r="C779" s="193" t="s">
        <v>1194</v>
      </c>
      <c r="D779" s="193" t="s">
        <v>709</v>
      </c>
      <c r="E779" s="194" t="s">
        <v>1186</v>
      </c>
      <c r="F779" s="195" t="s">
        <v>1187</v>
      </c>
      <c r="G779" s="196" t="s">
        <v>157</v>
      </c>
      <c r="H779" s="197">
        <v>51.814999999999998</v>
      </c>
      <c r="I779" s="198">
        <v>93.76</v>
      </c>
      <c r="J779" s="198">
        <f>ROUND(I779*H779,2)</f>
        <v>4858.17</v>
      </c>
      <c r="K779" s="195" t="s">
        <v>1</v>
      </c>
      <c r="L779" s="199"/>
      <c r="M779" s="200" t="s">
        <v>1</v>
      </c>
      <c r="N779" s="201" t="s">
        <v>36</v>
      </c>
      <c r="O779" s="155">
        <v>0</v>
      </c>
      <c r="P779" s="155">
        <f>O779*H779</f>
        <v>0</v>
      </c>
      <c r="Q779" s="155">
        <v>4.4999999999999997E-3</v>
      </c>
      <c r="R779" s="155">
        <f>Q779*H779</f>
        <v>0.23316749999999997</v>
      </c>
      <c r="S779" s="155">
        <v>0</v>
      </c>
      <c r="T779" s="156">
        <f>S779*H779</f>
        <v>0</v>
      </c>
      <c r="U779" s="30"/>
      <c r="V779" s="30"/>
      <c r="W779" s="30"/>
      <c r="X779" s="30"/>
      <c r="Y779" s="30"/>
      <c r="Z779" s="30"/>
      <c r="AA779" s="30"/>
      <c r="AB779" s="30"/>
      <c r="AC779" s="30"/>
      <c r="AD779" s="30"/>
      <c r="AE779" s="30"/>
      <c r="AR779" s="157" t="s">
        <v>386</v>
      </c>
      <c r="AT779" s="157" t="s">
        <v>709</v>
      </c>
      <c r="AU779" s="157" t="s">
        <v>80</v>
      </c>
      <c r="AY779" s="18" t="s">
        <v>152</v>
      </c>
      <c r="BE779" s="158">
        <f>IF(N779="základní",J779,0)</f>
        <v>4858.17</v>
      </c>
      <c r="BF779" s="158">
        <f>IF(N779="snížená",J779,0)</f>
        <v>0</v>
      </c>
      <c r="BG779" s="158">
        <f>IF(N779="zákl. přenesená",J779,0)</f>
        <v>0</v>
      </c>
      <c r="BH779" s="158">
        <f>IF(N779="sníž. přenesená",J779,0)</f>
        <v>0</v>
      </c>
      <c r="BI779" s="158">
        <f>IF(N779="nulová",J779,0)</f>
        <v>0</v>
      </c>
      <c r="BJ779" s="18" t="s">
        <v>78</v>
      </c>
      <c r="BK779" s="158">
        <f>ROUND(I779*H779,2)</f>
        <v>4858.17</v>
      </c>
      <c r="BL779" s="18" t="s">
        <v>244</v>
      </c>
      <c r="BM779" s="157" t="s">
        <v>1195</v>
      </c>
    </row>
    <row r="780" spans="1:65" s="13" customFormat="1">
      <c r="B780" s="159"/>
      <c r="D780" s="160" t="s">
        <v>160</v>
      </c>
      <c r="E780" s="161" t="s">
        <v>1</v>
      </c>
      <c r="F780" s="162" t="s">
        <v>1196</v>
      </c>
      <c r="H780" s="163">
        <v>51.814999999999998</v>
      </c>
      <c r="L780" s="159"/>
      <c r="M780" s="164"/>
      <c r="N780" s="165"/>
      <c r="O780" s="165"/>
      <c r="P780" s="165"/>
      <c r="Q780" s="165"/>
      <c r="R780" s="165"/>
      <c r="S780" s="165"/>
      <c r="T780" s="166"/>
      <c r="AT780" s="161" t="s">
        <v>160</v>
      </c>
      <c r="AU780" s="161" t="s">
        <v>80</v>
      </c>
      <c r="AV780" s="13" t="s">
        <v>80</v>
      </c>
      <c r="AW780" s="13" t="s">
        <v>27</v>
      </c>
      <c r="AX780" s="13" t="s">
        <v>78</v>
      </c>
      <c r="AY780" s="161" t="s">
        <v>152</v>
      </c>
    </row>
    <row r="781" spans="1:65" s="2" customFormat="1" ht="21.75" customHeight="1">
      <c r="A781" s="30"/>
      <c r="B781" s="146"/>
      <c r="C781" s="147" t="s">
        <v>1197</v>
      </c>
      <c r="D781" s="147" t="s">
        <v>154</v>
      </c>
      <c r="E781" s="148" t="s">
        <v>1198</v>
      </c>
      <c r="F781" s="149" t="s">
        <v>1199</v>
      </c>
      <c r="G781" s="150" t="s">
        <v>157</v>
      </c>
      <c r="H781" s="151">
        <v>41.451999999999998</v>
      </c>
      <c r="I781" s="152">
        <v>112.11199999999999</v>
      </c>
      <c r="J781" s="152">
        <f>ROUND(I781*H781,2)</f>
        <v>4647.2700000000004</v>
      </c>
      <c r="K781" s="149" t="s">
        <v>173</v>
      </c>
      <c r="L781" s="31"/>
      <c r="M781" s="153" t="s">
        <v>1</v>
      </c>
      <c r="N781" s="154" t="s">
        <v>36</v>
      </c>
      <c r="O781" s="155">
        <v>8.6999999999999994E-2</v>
      </c>
      <c r="P781" s="155">
        <f>O781*H781</f>
        <v>3.6063239999999994</v>
      </c>
      <c r="Q781" s="155">
        <v>1.15E-3</v>
      </c>
      <c r="R781" s="155">
        <f>Q781*H781</f>
        <v>4.7669799999999998E-2</v>
      </c>
      <c r="S781" s="155">
        <v>0</v>
      </c>
      <c r="T781" s="156">
        <f>S781*H781</f>
        <v>0</v>
      </c>
      <c r="U781" s="30"/>
      <c r="V781" s="30"/>
      <c r="W781" s="30"/>
      <c r="X781" s="30"/>
      <c r="Y781" s="30"/>
      <c r="Z781" s="30"/>
      <c r="AA781" s="30"/>
      <c r="AB781" s="30"/>
      <c r="AC781" s="30"/>
      <c r="AD781" s="30"/>
      <c r="AE781" s="30"/>
      <c r="AR781" s="157" t="s">
        <v>244</v>
      </c>
      <c r="AT781" s="157" t="s">
        <v>154</v>
      </c>
      <c r="AU781" s="157" t="s">
        <v>80</v>
      </c>
      <c r="AY781" s="18" t="s">
        <v>152</v>
      </c>
      <c r="BE781" s="158">
        <f>IF(N781="základní",J781,0)</f>
        <v>4647.2700000000004</v>
      </c>
      <c r="BF781" s="158">
        <f>IF(N781="snížená",J781,0)</f>
        <v>0</v>
      </c>
      <c r="BG781" s="158">
        <f>IF(N781="zákl. přenesená",J781,0)</f>
        <v>0</v>
      </c>
      <c r="BH781" s="158">
        <f>IF(N781="sníž. přenesená",J781,0)</f>
        <v>0</v>
      </c>
      <c r="BI781" s="158">
        <f>IF(N781="nulová",J781,0)</f>
        <v>0</v>
      </c>
      <c r="BJ781" s="18" t="s">
        <v>78</v>
      </c>
      <c r="BK781" s="158">
        <f>ROUND(I781*H781,2)</f>
        <v>4647.2700000000004</v>
      </c>
      <c r="BL781" s="18" t="s">
        <v>244</v>
      </c>
      <c r="BM781" s="157" t="s">
        <v>1200</v>
      </c>
    </row>
    <row r="782" spans="1:65" s="13" customFormat="1">
      <c r="B782" s="159"/>
      <c r="D782" s="160" t="s">
        <v>160</v>
      </c>
      <c r="E782" s="161" t="s">
        <v>1</v>
      </c>
      <c r="F782" s="162" t="s">
        <v>1201</v>
      </c>
      <c r="H782" s="163">
        <v>41.451999999999998</v>
      </c>
      <c r="L782" s="159"/>
      <c r="M782" s="164"/>
      <c r="N782" s="165"/>
      <c r="O782" s="165"/>
      <c r="P782" s="165"/>
      <c r="Q782" s="165"/>
      <c r="R782" s="165"/>
      <c r="S782" s="165"/>
      <c r="T782" s="166"/>
      <c r="AT782" s="161" t="s">
        <v>160</v>
      </c>
      <c r="AU782" s="161" t="s">
        <v>80</v>
      </c>
      <c r="AV782" s="13" t="s">
        <v>80</v>
      </c>
      <c r="AW782" s="13" t="s">
        <v>27</v>
      </c>
      <c r="AX782" s="13" t="s">
        <v>78</v>
      </c>
      <c r="AY782" s="161" t="s">
        <v>152</v>
      </c>
    </row>
    <row r="783" spans="1:65" s="2" customFormat="1" ht="21.75" customHeight="1">
      <c r="A783" s="30"/>
      <c r="B783" s="146"/>
      <c r="C783" s="147" t="s">
        <v>1202</v>
      </c>
      <c r="D783" s="147" t="s">
        <v>154</v>
      </c>
      <c r="E783" s="148" t="s">
        <v>1203</v>
      </c>
      <c r="F783" s="149" t="s">
        <v>1204</v>
      </c>
      <c r="G783" s="150" t="s">
        <v>306</v>
      </c>
      <c r="H783" s="151">
        <v>66.2</v>
      </c>
      <c r="I783" s="152">
        <v>60.61</v>
      </c>
      <c r="J783" s="152">
        <f>ROUND(I783*H783,2)</f>
        <v>4012.38</v>
      </c>
      <c r="K783" s="149" t="s">
        <v>173</v>
      </c>
      <c r="L783" s="31"/>
      <c r="M783" s="153" t="s">
        <v>1</v>
      </c>
      <c r="N783" s="154" t="s">
        <v>36</v>
      </c>
      <c r="O783" s="155">
        <v>8.4000000000000005E-2</v>
      </c>
      <c r="P783" s="155">
        <f>O783*H783</f>
        <v>5.5608000000000004</v>
      </c>
      <c r="Q783" s="155">
        <v>2.9E-4</v>
      </c>
      <c r="R783" s="155">
        <f>Q783*H783</f>
        <v>1.9198E-2</v>
      </c>
      <c r="S783" s="155">
        <v>0</v>
      </c>
      <c r="T783" s="156">
        <f>S783*H783</f>
        <v>0</v>
      </c>
      <c r="U783" s="30"/>
      <c r="V783" s="30"/>
      <c r="W783" s="30"/>
      <c r="X783" s="30"/>
      <c r="Y783" s="30"/>
      <c r="Z783" s="30"/>
      <c r="AA783" s="30"/>
      <c r="AB783" s="30"/>
      <c r="AC783" s="30"/>
      <c r="AD783" s="30"/>
      <c r="AE783" s="30"/>
      <c r="AR783" s="157" t="s">
        <v>244</v>
      </c>
      <c r="AT783" s="157" t="s">
        <v>154</v>
      </c>
      <c r="AU783" s="157" t="s">
        <v>80</v>
      </c>
      <c r="AY783" s="18" t="s">
        <v>152</v>
      </c>
      <c r="BE783" s="158">
        <f>IF(N783="základní",J783,0)</f>
        <v>4012.38</v>
      </c>
      <c r="BF783" s="158">
        <f>IF(N783="snížená",J783,0)</f>
        <v>0</v>
      </c>
      <c r="BG783" s="158">
        <f>IF(N783="zákl. přenesená",J783,0)</f>
        <v>0</v>
      </c>
      <c r="BH783" s="158">
        <f>IF(N783="sníž. přenesená",J783,0)</f>
        <v>0</v>
      </c>
      <c r="BI783" s="158">
        <f>IF(N783="nulová",J783,0)</f>
        <v>0</v>
      </c>
      <c r="BJ783" s="18" t="s">
        <v>78</v>
      </c>
      <c r="BK783" s="158">
        <f>ROUND(I783*H783,2)</f>
        <v>4012.38</v>
      </c>
      <c r="BL783" s="18" t="s">
        <v>244</v>
      </c>
      <c r="BM783" s="157" t="s">
        <v>1205</v>
      </c>
    </row>
    <row r="784" spans="1:65" s="13" customFormat="1">
      <c r="B784" s="159"/>
      <c r="D784" s="160" t="s">
        <v>160</v>
      </c>
      <c r="E784" s="161" t="s">
        <v>1</v>
      </c>
      <c r="F784" s="162" t="s">
        <v>1206</v>
      </c>
      <c r="H784" s="163">
        <v>66.2</v>
      </c>
      <c r="L784" s="159"/>
      <c r="M784" s="164"/>
      <c r="N784" s="165"/>
      <c r="O784" s="165"/>
      <c r="P784" s="165"/>
      <c r="Q784" s="165"/>
      <c r="R784" s="165"/>
      <c r="S784" s="165"/>
      <c r="T784" s="166"/>
      <c r="AT784" s="161" t="s">
        <v>160</v>
      </c>
      <c r="AU784" s="161" t="s">
        <v>80</v>
      </c>
      <c r="AV784" s="13" t="s">
        <v>80</v>
      </c>
      <c r="AW784" s="13" t="s">
        <v>27</v>
      </c>
      <c r="AX784" s="13" t="s">
        <v>71</v>
      </c>
      <c r="AY784" s="161" t="s">
        <v>152</v>
      </c>
    </row>
    <row r="785" spans="1:65" s="14" customFormat="1">
      <c r="B785" s="167"/>
      <c r="D785" s="160" t="s">
        <v>160</v>
      </c>
      <c r="E785" s="168" t="s">
        <v>1</v>
      </c>
      <c r="F785" s="169" t="s">
        <v>162</v>
      </c>
      <c r="H785" s="170">
        <v>66.2</v>
      </c>
      <c r="L785" s="167"/>
      <c r="M785" s="171"/>
      <c r="N785" s="172"/>
      <c r="O785" s="172"/>
      <c r="P785" s="172"/>
      <c r="Q785" s="172"/>
      <c r="R785" s="172"/>
      <c r="S785" s="172"/>
      <c r="T785" s="173"/>
      <c r="AT785" s="168" t="s">
        <v>160</v>
      </c>
      <c r="AU785" s="168" t="s">
        <v>80</v>
      </c>
      <c r="AV785" s="14" t="s">
        <v>158</v>
      </c>
      <c r="AW785" s="14" t="s">
        <v>27</v>
      </c>
      <c r="AX785" s="14" t="s">
        <v>78</v>
      </c>
      <c r="AY785" s="168" t="s">
        <v>152</v>
      </c>
    </row>
    <row r="786" spans="1:65" s="2" customFormat="1" ht="21.75" customHeight="1">
      <c r="A786" s="30"/>
      <c r="B786" s="146"/>
      <c r="C786" s="147" t="s">
        <v>1207</v>
      </c>
      <c r="D786" s="147" t="s">
        <v>154</v>
      </c>
      <c r="E786" s="148" t="s">
        <v>1208</v>
      </c>
      <c r="F786" s="149" t="s">
        <v>1209</v>
      </c>
      <c r="G786" s="150" t="s">
        <v>214</v>
      </c>
      <c r="H786" s="151">
        <v>1.22</v>
      </c>
      <c r="I786" s="152">
        <v>634.48</v>
      </c>
      <c r="J786" s="152">
        <f>ROUND(I786*H786,2)</f>
        <v>774.07</v>
      </c>
      <c r="K786" s="149" t="s">
        <v>173</v>
      </c>
      <c r="L786" s="31"/>
      <c r="M786" s="153" t="s">
        <v>1</v>
      </c>
      <c r="N786" s="154" t="s">
        <v>36</v>
      </c>
      <c r="O786" s="155">
        <v>1.5980000000000001</v>
      </c>
      <c r="P786" s="155">
        <f>O786*H786</f>
        <v>1.94956</v>
      </c>
      <c r="Q786" s="155">
        <v>0</v>
      </c>
      <c r="R786" s="155">
        <f>Q786*H786</f>
        <v>0</v>
      </c>
      <c r="S786" s="155">
        <v>0</v>
      </c>
      <c r="T786" s="156">
        <f>S786*H786</f>
        <v>0</v>
      </c>
      <c r="U786" s="30"/>
      <c r="V786" s="30"/>
      <c r="W786" s="30"/>
      <c r="X786" s="30"/>
      <c r="Y786" s="30"/>
      <c r="Z786" s="30"/>
      <c r="AA786" s="30"/>
      <c r="AB786" s="30"/>
      <c r="AC786" s="30"/>
      <c r="AD786" s="30"/>
      <c r="AE786" s="30"/>
      <c r="AR786" s="157" t="s">
        <v>244</v>
      </c>
      <c r="AT786" s="157" t="s">
        <v>154</v>
      </c>
      <c r="AU786" s="157" t="s">
        <v>80</v>
      </c>
      <c r="AY786" s="18" t="s">
        <v>152</v>
      </c>
      <c r="BE786" s="158">
        <f>IF(N786="základní",J786,0)</f>
        <v>774.07</v>
      </c>
      <c r="BF786" s="158">
        <f>IF(N786="snížená",J786,0)</f>
        <v>0</v>
      </c>
      <c r="BG786" s="158">
        <f>IF(N786="zákl. přenesená",J786,0)</f>
        <v>0</v>
      </c>
      <c r="BH786" s="158">
        <f>IF(N786="sníž. přenesená",J786,0)</f>
        <v>0</v>
      </c>
      <c r="BI786" s="158">
        <f>IF(N786="nulová",J786,0)</f>
        <v>0</v>
      </c>
      <c r="BJ786" s="18" t="s">
        <v>78</v>
      </c>
      <c r="BK786" s="158">
        <f>ROUND(I786*H786,2)</f>
        <v>774.07</v>
      </c>
      <c r="BL786" s="18" t="s">
        <v>244</v>
      </c>
      <c r="BM786" s="157" t="s">
        <v>1210</v>
      </c>
    </row>
    <row r="787" spans="1:65" s="12" customFormat="1" ht="22.9" customHeight="1">
      <c r="B787" s="134"/>
      <c r="D787" s="135" t="s">
        <v>70</v>
      </c>
      <c r="E787" s="144" t="s">
        <v>449</v>
      </c>
      <c r="F787" s="144" t="s">
        <v>450</v>
      </c>
      <c r="J787" s="145">
        <f>BK787</f>
        <v>14398.159999999998</v>
      </c>
      <c r="L787" s="134"/>
      <c r="M787" s="138"/>
      <c r="N787" s="139"/>
      <c r="O787" s="139"/>
      <c r="P787" s="140">
        <f>SUM(P788:P802)</f>
        <v>9.8491869999999988</v>
      </c>
      <c r="Q787" s="139"/>
      <c r="R787" s="140">
        <f>SUM(R788:R802)</f>
        <v>0.27680400000000005</v>
      </c>
      <c r="S787" s="139"/>
      <c r="T787" s="141">
        <f>SUM(T788:T802)</f>
        <v>0</v>
      </c>
      <c r="AR787" s="135" t="s">
        <v>80</v>
      </c>
      <c r="AT787" s="142" t="s">
        <v>70</v>
      </c>
      <c r="AU787" s="142" t="s">
        <v>78</v>
      </c>
      <c r="AY787" s="135" t="s">
        <v>152</v>
      </c>
      <c r="BK787" s="143">
        <f>SUM(BK788:BK802)</f>
        <v>14398.159999999998</v>
      </c>
    </row>
    <row r="788" spans="1:65" s="2" customFormat="1" ht="21.75" customHeight="1">
      <c r="A788" s="30"/>
      <c r="B788" s="146"/>
      <c r="C788" s="147" t="s">
        <v>1211</v>
      </c>
      <c r="D788" s="147" t="s">
        <v>154</v>
      </c>
      <c r="E788" s="148" t="s">
        <v>1212</v>
      </c>
      <c r="F788" s="149" t="s">
        <v>1213</v>
      </c>
      <c r="G788" s="150" t="s">
        <v>157</v>
      </c>
      <c r="H788" s="151">
        <v>138</v>
      </c>
      <c r="I788" s="152">
        <v>13.49</v>
      </c>
      <c r="J788" s="152">
        <f>ROUND(I788*H788,2)</f>
        <v>1861.62</v>
      </c>
      <c r="K788" s="149" t="s">
        <v>173</v>
      </c>
      <c r="L788" s="31"/>
      <c r="M788" s="153" t="s">
        <v>1</v>
      </c>
      <c r="N788" s="154" t="s">
        <v>36</v>
      </c>
      <c r="O788" s="155">
        <v>0.06</v>
      </c>
      <c r="P788" s="155">
        <f>O788*H788</f>
        <v>8.2799999999999994</v>
      </c>
      <c r="Q788" s="155">
        <v>0</v>
      </c>
      <c r="R788" s="155">
        <f>Q788*H788</f>
        <v>0</v>
      </c>
      <c r="S788" s="155">
        <v>0</v>
      </c>
      <c r="T788" s="156">
        <f>S788*H788</f>
        <v>0</v>
      </c>
      <c r="U788" s="30"/>
      <c r="V788" s="30"/>
      <c r="W788" s="30"/>
      <c r="X788" s="30"/>
      <c r="Y788" s="30"/>
      <c r="Z788" s="30"/>
      <c r="AA788" s="30"/>
      <c r="AB788" s="30"/>
      <c r="AC788" s="30"/>
      <c r="AD788" s="30"/>
      <c r="AE788" s="30"/>
      <c r="AR788" s="157" t="s">
        <v>244</v>
      </c>
      <c r="AT788" s="157" t="s">
        <v>154</v>
      </c>
      <c r="AU788" s="157" t="s">
        <v>80</v>
      </c>
      <c r="AY788" s="18" t="s">
        <v>152</v>
      </c>
      <c r="BE788" s="158">
        <f>IF(N788="základní",J788,0)</f>
        <v>1861.62</v>
      </c>
      <c r="BF788" s="158">
        <f>IF(N788="snížená",J788,0)</f>
        <v>0</v>
      </c>
      <c r="BG788" s="158">
        <f>IF(N788="zákl. přenesená",J788,0)</f>
        <v>0</v>
      </c>
      <c r="BH788" s="158">
        <f>IF(N788="sníž. přenesená",J788,0)</f>
        <v>0</v>
      </c>
      <c r="BI788" s="158">
        <f>IF(N788="nulová",J788,0)</f>
        <v>0</v>
      </c>
      <c r="BJ788" s="18" t="s">
        <v>78</v>
      </c>
      <c r="BK788" s="158">
        <f>ROUND(I788*H788,2)</f>
        <v>1861.62</v>
      </c>
      <c r="BL788" s="18" t="s">
        <v>244</v>
      </c>
      <c r="BM788" s="157" t="s">
        <v>1214</v>
      </c>
    </row>
    <row r="789" spans="1:65" s="15" customFormat="1">
      <c r="B789" s="174"/>
      <c r="D789" s="160" t="s">
        <v>160</v>
      </c>
      <c r="E789" s="175" t="s">
        <v>1</v>
      </c>
      <c r="F789" s="176" t="s">
        <v>1215</v>
      </c>
      <c r="H789" s="175" t="s">
        <v>1</v>
      </c>
      <c r="L789" s="174"/>
      <c r="M789" s="177"/>
      <c r="N789" s="178"/>
      <c r="O789" s="178"/>
      <c r="P789" s="178"/>
      <c r="Q789" s="178"/>
      <c r="R789" s="178"/>
      <c r="S789" s="178"/>
      <c r="T789" s="179"/>
      <c r="AT789" s="175" t="s">
        <v>160</v>
      </c>
      <c r="AU789" s="175" t="s">
        <v>80</v>
      </c>
      <c r="AV789" s="15" t="s">
        <v>78</v>
      </c>
      <c r="AW789" s="15" t="s">
        <v>27</v>
      </c>
      <c r="AX789" s="15" t="s">
        <v>71</v>
      </c>
      <c r="AY789" s="175" t="s">
        <v>152</v>
      </c>
    </row>
    <row r="790" spans="1:65" s="13" customFormat="1">
      <c r="B790" s="159"/>
      <c r="D790" s="160" t="s">
        <v>160</v>
      </c>
      <c r="E790" s="161" t="s">
        <v>1</v>
      </c>
      <c r="F790" s="162" t="s">
        <v>1216</v>
      </c>
      <c r="H790" s="163">
        <v>138</v>
      </c>
      <c r="L790" s="159"/>
      <c r="M790" s="164"/>
      <c r="N790" s="165"/>
      <c r="O790" s="165"/>
      <c r="P790" s="165"/>
      <c r="Q790" s="165"/>
      <c r="R790" s="165"/>
      <c r="S790" s="165"/>
      <c r="T790" s="166"/>
      <c r="AT790" s="161" t="s">
        <v>160</v>
      </c>
      <c r="AU790" s="161" t="s">
        <v>80</v>
      </c>
      <c r="AV790" s="13" t="s">
        <v>80</v>
      </c>
      <c r="AW790" s="13" t="s">
        <v>27</v>
      </c>
      <c r="AX790" s="13" t="s">
        <v>71</v>
      </c>
      <c r="AY790" s="161" t="s">
        <v>152</v>
      </c>
    </row>
    <row r="791" spans="1:65" s="14" customFormat="1">
      <c r="B791" s="167"/>
      <c r="D791" s="160" t="s">
        <v>160</v>
      </c>
      <c r="E791" s="168" t="s">
        <v>1</v>
      </c>
      <c r="F791" s="169" t="s">
        <v>162</v>
      </c>
      <c r="H791" s="170">
        <v>138</v>
      </c>
      <c r="L791" s="167"/>
      <c r="M791" s="171"/>
      <c r="N791" s="172"/>
      <c r="O791" s="172"/>
      <c r="P791" s="172"/>
      <c r="Q791" s="172"/>
      <c r="R791" s="172"/>
      <c r="S791" s="172"/>
      <c r="T791" s="173"/>
      <c r="AT791" s="168" t="s">
        <v>160</v>
      </c>
      <c r="AU791" s="168" t="s">
        <v>80</v>
      </c>
      <c r="AV791" s="14" t="s">
        <v>158</v>
      </c>
      <c r="AW791" s="14" t="s">
        <v>27</v>
      </c>
      <c r="AX791" s="14" t="s">
        <v>78</v>
      </c>
      <c r="AY791" s="168" t="s">
        <v>152</v>
      </c>
    </row>
    <row r="792" spans="1:65" s="2" customFormat="1" ht="16.5" customHeight="1">
      <c r="A792" s="30"/>
      <c r="B792" s="146"/>
      <c r="C792" s="193" t="s">
        <v>1217</v>
      </c>
      <c r="D792" s="193" t="s">
        <v>709</v>
      </c>
      <c r="E792" s="194" t="s">
        <v>1218</v>
      </c>
      <c r="F792" s="195" t="s">
        <v>1219</v>
      </c>
      <c r="G792" s="196" t="s">
        <v>157</v>
      </c>
      <c r="H792" s="197">
        <v>151.80000000000001</v>
      </c>
      <c r="I792" s="198">
        <v>59.52</v>
      </c>
      <c r="J792" s="198">
        <f>ROUND(I792*H792,2)</f>
        <v>9035.14</v>
      </c>
      <c r="K792" s="195" t="s">
        <v>173</v>
      </c>
      <c r="L792" s="199"/>
      <c r="M792" s="200" t="s">
        <v>1</v>
      </c>
      <c r="N792" s="201" t="s">
        <v>36</v>
      </c>
      <c r="O792" s="155">
        <v>0</v>
      </c>
      <c r="P792" s="155">
        <f>O792*H792</f>
        <v>0</v>
      </c>
      <c r="Q792" s="155">
        <v>8.9999999999999998E-4</v>
      </c>
      <c r="R792" s="155">
        <f>Q792*H792</f>
        <v>0.13662000000000002</v>
      </c>
      <c r="S792" s="155">
        <v>0</v>
      </c>
      <c r="T792" s="156">
        <f>S792*H792</f>
        <v>0</v>
      </c>
      <c r="U792" s="30"/>
      <c r="V792" s="30"/>
      <c r="W792" s="30"/>
      <c r="X792" s="30"/>
      <c r="Y792" s="30"/>
      <c r="Z792" s="30"/>
      <c r="AA792" s="30"/>
      <c r="AB792" s="30"/>
      <c r="AC792" s="30"/>
      <c r="AD792" s="30"/>
      <c r="AE792" s="30"/>
      <c r="AR792" s="157" t="s">
        <v>386</v>
      </c>
      <c r="AT792" s="157" t="s">
        <v>709</v>
      </c>
      <c r="AU792" s="157" t="s">
        <v>80</v>
      </c>
      <c r="AY792" s="18" t="s">
        <v>152</v>
      </c>
      <c r="BE792" s="158">
        <f>IF(N792="základní",J792,0)</f>
        <v>9035.14</v>
      </c>
      <c r="BF792" s="158">
        <f>IF(N792="snížená",J792,0)</f>
        <v>0</v>
      </c>
      <c r="BG792" s="158">
        <f>IF(N792="zákl. přenesená",J792,0)</f>
        <v>0</v>
      </c>
      <c r="BH792" s="158">
        <f>IF(N792="sníž. přenesená",J792,0)</f>
        <v>0</v>
      </c>
      <c r="BI792" s="158">
        <f>IF(N792="nulová",J792,0)</f>
        <v>0</v>
      </c>
      <c r="BJ792" s="18" t="s">
        <v>78</v>
      </c>
      <c r="BK792" s="158">
        <f>ROUND(I792*H792,2)</f>
        <v>9035.14</v>
      </c>
      <c r="BL792" s="18" t="s">
        <v>244</v>
      </c>
      <c r="BM792" s="157" t="s">
        <v>1220</v>
      </c>
    </row>
    <row r="793" spans="1:65" s="15" customFormat="1">
      <c r="B793" s="174"/>
      <c r="D793" s="160" t="s">
        <v>160</v>
      </c>
      <c r="E793" s="175" t="s">
        <v>1</v>
      </c>
      <c r="F793" s="176" t="s">
        <v>1215</v>
      </c>
      <c r="H793" s="175" t="s">
        <v>1</v>
      </c>
      <c r="L793" s="174"/>
      <c r="M793" s="177"/>
      <c r="N793" s="178"/>
      <c r="O793" s="178"/>
      <c r="P793" s="178"/>
      <c r="Q793" s="178"/>
      <c r="R793" s="178"/>
      <c r="S793" s="178"/>
      <c r="T793" s="179"/>
      <c r="AT793" s="175" t="s">
        <v>160</v>
      </c>
      <c r="AU793" s="175" t="s">
        <v>80</v>
      </c>
      <c r="AV793" s="15" t="s">
        <v>78</v>
      </c>
      <c r="AW793" s="15" t="s">
        <v>27</v>
      </c>
      <c r="AX793" s="15" t="s">
        <v>71</v>
      </c>
      <c r="AY793" s="175" t="s">
        <v>152</v>
      </c>
    </row>
    <row r="794" spans="1:65" s="13" customFormat="1">
      <c r="B794" s="159"/>
      <c r="D794" s="160" t="s">
        <v>160</v>
      </c>
      <c r="E794" s="161" t="s">
        <v>1</v>
      </c>
      <c r="F794" s="162" t="s">
        <v>1221</v>
      </c>
      <c r="H794" s="163">
        <v>151.80000000000001</v>
      </c>
      <c r="L794" s="159"/>
      <c r="M794" s="164"/>
      <c r="N794" s="165"/>
      <c r="O794" s="165"/>
      <c r="P794" s="165"/>
      <c r="Q794" s="165"/>
      <c r="R794" s="165"/>
      <c r="S794" s="165"/>
      <c r="T794" s="166"/>
      <c r="AT794" s="161" t="s">
        <v>160</v>
      </c>
      <c r="AU794" s="161" t="s">
        <v>80</v>
      </c>
      <c r="AV794" s="13" t="s">
        <v>80</v>
      </c>
      <c r="AW794" s="13" t="s">
        <v>27</v>
      </c>
      <c r="AX794" s="13" t="s">
        <v>71</v>
      </c>
      <c r="AY794" s="161" t="s">
        <v>152</v>
      </c>
    </row>
    <row r="795" spans="1:65" s="14" customFormat="1">
      <c r="B795" s="167"/>
      <c r="D795" s="160" t="s">
        <v>160</v>
      </c>
      <c r="E795" s="168" t="s">
        <v>1</v>
      </c>
      <c r="F795" s="169" t="s">
        <v>162</v>
      </c>
      <c r="H795" s="170">
        <v>151.80000000000001</v>
      </c>
      <c r="L795" s="167"/>
      <c r="M795" s="171"/>
      <c r="N795" s="172"/>
      <c r="O795" s="172"/>
      <c r="P795" s="172"/>
      <c r="Q795" s="172"/>
      <c r="R795" s="172"/>
      <c r="S795" s="172"/>
      <c r="T795" s="173"/>
      <c r="AT795" s="168" t="s">
        <v>160</v>
      </c>
      <c r="AU795" s="168" t="s">
        <v>80</v>
      </c>
      <c r="AV795" s="14" t="s">
        <v>158</v>
      </c>
      <c r="AW795" s="14" t="s">
        <v>27</v>
      </c>
      <c r="AX795" s="14" t="s">
        <v>78</v>
      </c>
      <c r="AY795" s="168" t="s">
        <v>152</v>
      </c>
    </row>
    <row r="796" spans="1:65" s="2" customFormat="1" ht="21.75" customHeight="1">
      <c r="A796" s="30"/>
      <c r="B796" s="146"/>
      <c r="C796" s="147" t="s">
        <v>1222</v>
      </c>
      <c r="D796" s="147" t="s">
        <v>154</v>
      </c>
      <c r="E796" s="148" t="s">
        <v>1223</v>
      </c>
      <c r="F796" s="149" t="s">
        <v>1224</v>
      </c>
      <c r="G796" s="150" t="s">
        <v>157</v>
      </c>
      <c r="H796" s="151">
        <v>10.62</v>
      </c>
      <c r="I796" s="152">
        <v>22.48</v>
      </c>
      <c r="J796" s="152">
        <f>ROUND(I796*H796,2)</f>
        <v>238.74</v>
      </c>
      <c r="K796" s="149" t="s">
        <v>173</v>
      </c>
      <c r="L796" s="31"/>
      <c r="M796" s="153" t="s">
        <v>1</v>
      </c>
      <c r="N796" s="154" t="s">
        <v>36</v>
      </c>
      <c r="O796" s="155">
        <v>0.1</v>
      </c>
      <c r="P796" s="155">
        <f>O796*H796</f>
        <v>1.0620000000000001</v>
      </c>
      <c r="Q796" s="155">
        <v>0</v>
      </c>
      <c r="R796" s="155">
        <f>Q796*H796</f>
        <v>0</v>
      </c>
      <c r="S796" s="155">
        <v>0</v>
      </c>
      <c r="T796" s="156">
        <f>S796*H796</f>
        <v>0</v>
      </c>
      <c r="U796" s="30"/>
      <c r="V796" s="30"/>
      <c r="W796" s="30"/>
      <c r="X796" s="30"/>
      <c r="Y796" s="30"/>
      <c r="Z796" s="30"/>
      <c r="AA796" s="30"/>
      <c r="AB796" s="30"/>
      <c r="AC796" s="30"/>
      <c r="AD796" s="30"/>
      <c r="AE796" s="30"/>
      <c r="AR796" s="157" t="s">
        <v>244</v>
      </c>
      <c r="AT796" s="157" t="s">
        <v>154</v>
      </c>
      <c r="AU796" s="157" t="s">
        <v>80</v>
      </c>
      <c r="AY796" s="18" t="s">
        <v>152</v>
      </c>
      <c r="BE796" s="158">
        <f>IF(N796="základní",J796,0)</f>
        <v>238.74</v>
      </c>
      <c r="BF796" s="158">
        <f>IF(N796="snížená",J796,0)</f>
        <v>0</v>
      </c>
      <c r="BG796" s="158">
        <f>IF(N796="zákl. přenesená",J796,0)</f>
        <v>0</v>
      </c>
      <c r="BH796" s="158">
        <f>IF(N796="sníž. přenesená",J796,0)</f>
        <v>0</v>
      </c>
      <c r="BI796" s="158">
        <f>IF(N796="nulová",J796,0)</f>
        <v>0</v>
      </c>
      <c r="BJ796" s="18" t="s">
        <v>78</v>
      </c>
      <c r="BK796" s="158">
        <f>ROUND(I796*H796,2)</f>
        <v>238.74</v>
      </c>
      <c r="BL796" s="18" t="s">
        <v>244</v>
      </c>
      <c r="BM796" s="157" t="s">
        <v>1225</v>
      </c>
    </row>
    <row r="797" spans="1:65" s="15" customFormat="1" ht="22.5">
      <c r="B797" s="174"/>
      <c r="D797" s="160" t="s">
        <v>160</v>
      </c>
      <c r="E797" s="175" t="s">
        <v>1</v>
      </c>
      <c r="F797" s="176" t="s">
        <v>1226</v>
      </c>
      <c r="H797" s="175" t="s">
        <v>1</v>
      </c>
      <c r="L797" s="174"/>
      <c r="M797" s="177"/>
      <c r="N797" s="178"/>
      <c r="O797" s="178"/>
      <c r="P797" s="178"/>
      <c r="Q797" s="178"/>
      <c r="R797" s="178"/>
      <c r="S797" s="178"/>
      <c r="T797" s="179"/>
      <c r="AT797" s="175" t="s">
        <v>160</v>
      </c>
      <c r="AU797" s="175" t="s">
        <v>80</v>
      </c>
      <c r="AV797" s="15" t="s">
        <v>78</v>
      </c>
      <c r="AW797" s="15" t="s">
        <v>27</v>
      </c>
      <c r="AX797" s="15" t="s">
        <v>71</v>
      </c>
      <c r="AY797" s="175" t="s">
        <v>152</v>
      </c>
    </row>
    <row r="798" spans="1:65" s="13" customFormat="1">
      <c r="B798" s="159"/>
      <c r="D798" s="160" t="s">
        <v>160</v>
      </c>
      <c r="E798" s="161" t="s">
        <v>1</v>
      </c>
      <c r="F798" s="162" t="s">
        <v>1227</v>
      </c>
      <c r="H798" s="163">
        <v>10.62</v>
      </c>
      <c r="L798" s="159"/>
      <c r="M798" s="164"/>
      <c r="N798" s="165"/>
      <c r="O798" s="165"/>
      <c r="P798" s="165"/>
      <c r="Q798" s="165"/>
      <c r="R798" s="165"/>
      <c r="S798" s="165"/>
      <c r="T798" s="166"/>
      <c r="AT798" s="161" t="s">
        <v>160</v>
      </c>
      <c r="AU798" s="161" t="s">
        <v>80</v>
      </c>
      <c r="AV798" s="13" t="s">
        <v>80</v>
      </c>
      <c r="AW798" s="13" t="s">
        <v>27</v>
      </c>
      <c r="AX798" s="13" t="s">
        <v>71</v>
      </c>
      <c r="AY798" s="161" t="s">
        <v>152</v>
      </c>
    </row>
    <row r="799" spans="1:65" s="14" customFormat="1">
      <c r="B799" s="167"/>
      <c r="D799" s="160" t="s">
        <v>160</v>
      </c>
      <c r="E799" s="168" t="s">
        <v>1</v>
      </c>
      <c r="F799" s="169" t="s">
        <v>162</v>
      </c>
      <c r="H799" s="170">
        <v>10.62</v>
      </c>
      <c r="L799" s="167"/>
      <c r="M799" s="171"/>
      <c r="N799" s="172"/>
      <c r="O799" s="172"/>
      <c r="P799" s="172"/>
      <c r="Q799" s="172"/>
      <c r="R799" s="172"/>
      <c r="S799" s="172"/>
      <c r="T799" s="173"/>
      <c r="AT799" s="168" t="s">
        <v>160</v>
      </c>
      <c r="AU799" s="168" t="s">
        <v>80</v>
      </c>
      <c r="AV799" s="14" t="s">
        <v>158</v>
      </c>
      <c r="AW799" s="14" t="s">
        <v>27</v>
      </c>
      <c r="AX799" s="14" t="s">
        <v>78</v>
      </c>
      <c r="AY799" s="168" t="s">
        <v>152</v>
      </c>
    </row>
    <row r="800" spans="1:65" s="2" customFormat="1" ht="21.75" customHeight="1">
      <c r="A800" s="30"/>
      <c r="B800" s="146"/>
      <c r="C800" s="193" t="s">
        <v>1228</v>
      </c>
      <c r="D800" s="193" t="s">
        <v>709</v>
      </c>
      <c r="E800" s="194" t="s">
        <v>1229</v>
      </c>
      <c r="F800" s="195" t="s">
        <v>1230</v>
      </c>
      <c r="G800" s="196" t="s">
        <v>157</v>
      </c>
      <c r="H800" s="197">
        <v>11.682</v>
      </c>
      <c r="I800" s="198">
        <v>264.8</v>
      </c>
      <c r="J800" s="198">
        <f>ROUND(I800*H800,2)</f>
        <v>3093.39</v>
      </c>
      <c r="K800" s="195" t="s">
        <v>173</v>
      </c>
      <c r="L800" s="199"/>
      <c r="M800" s="200" t="s">
        <v>1</v>
      </c>
      <c r="N800" s="201" t="s">
        <v>36</v>
      </c>
      <c r="O800" s="155">
        <v>0</v>
      </c>
      <c r="P800" s="155">
        <f>O800*H800</f>
        <v>0</v>
      </c>
      <c r="Q800" s="155">
        <v>1.2E-2</v>
      </c>
      <c r="R800" s="155">
        <f>Q800*H800</f>
        <v>0.140184</v>
      </c>
      <c r="S800" s="155">
        <v>0</v>
      </c>
      <c r="T800" s="156">
        <f>S800*H800</f>
        <v>0</v>
      </c>
      <c r="U800" s="30"/>
      <c r="V800" s="30"/>
      <c r="W800" s="30"/>
      <c r="X800" s="30"/>
      <c r="Y800" s="30"/>
      <c r="Z800" s="30"/>
      <c r="AA800" s="30"/>
      <c r="AB800" s="30"/>
      <c r="AC800" s="30"/>
      <c r="AD800" s="30"/>
      <c r="AE800" s="30"/>
      <c r="AR800" s="157" t="s">
        <v>386</v>
      </c>
      <c r="AT800" s="157" t="s">
        <v>709</v>
      </c>
      <c r="AU800" s="157" t="s">
        <v>80</v>
      </c>
      <c r="AY800" s="18" t="s">
        <v>152</v>
      </c>
      <c r="BE800" s="158">
        <f>IF(N800="základní",J800,0)</f>
        <v>3093.39</v>
      </c>
      <c r="BF800" s="158">
        <f>IF(N800="snížená",J800,0)</f>
        <v>0</v>
      </c>
      <c r="BG800" s="158">
        <f>IF(N800="zákl. přenesená",J800,0)</f>
        <v>0</v>
      </c>
      <c r="BH800" s="158">
        <f>IF(N800="sníž. přenesená",J800,0)</f>
        <v>0</v>
      </c>
      <c r="BI800" s="158">
        <f>IF(N800="nulová",J800,0)</f>
        <v>0</v>
      </c>
      <c r="BJ800" s="18" t="s">
        <v>78</v>
      </c>
      <c r="BK800" s="158">
        <f>ROUND(I800*H800,2)</f>
        <v>3093.39</v>
      </c>
      <c r="BL800" s="18" t="s">
        <v>244</v>
      </c>
      <c r="BM800" s="157" t="s">
        <v>1231</v>
      </c>
    </row>
    <row r="801" spans="1:65" s="13" customFormat="1">
      <c r="B801" s="159"/>
      <c r="D801" s="160" t="s">
        <v>160</v>
      </c>
      <c r="E801" s="161" t="s">
        <v>1</v>
      </c>
      <c r="F801" s="162" t="s">
        <v>1232</v>
      </c>
      <c r="H801" s="163">
        <v>11.682</v>
      </c>
      <c r="L801" s="159"/>
      <c r="M801" s="164"/>
      <c r="N801" s="165"/>
      <c r="O801" s="165"/>
      <c r="P801" s="165"/>
      <c r="Q801" s="165"/>
      <c r="R801" s="165"/>
      <c r="S801" s="165"/>
      <c r="T801" s="166"/>
      <c r="AT801" s="161" t="s">
        <v>160</v>
      </c>
      <c r="AU801" s="161" t="s">
        <v>80</v>
      </c>
      <c r="AV801" s="13" t="s">
        <v>80</v>
      </c>
      <c r="AW801" s="13" t="s">
        <v>27</v>
      </c>
      <c r="AX801" s="13" t="s">
        <v>78</v>
      </c>
      <c r="AY801" s="161" t="s">
        <v>152</v>
      </c>
    </row>
    <row r="802" spans="1:65" s="2" customFormat="1" ht="21.75" customHeight="1">
      <c r="A802" s="30"/>
      <c r="B802" s="146"/>
      <c r="C802" s="147" t="s">
        <v>1233</v>
      </c>
      <c r="D802" s="147" t="s">
        <v>154</v>
      </c>
      <c r="E802" s="148" t="s">
        <v>1234</v>
      </c>
      <c r="F802" s="149" t="s">
        <v>1235</v>
      </c>
      <c r="G802" s="150" t="s">
        <v>214</v>
      </c>
      <c r="H802" s="151">
        <v>0.27700000000000002</v>
      </c>
      <c r="I802" s="152">
        <v>611.072</v>
      </c>
      <c r="J802" s="152">
        <f>ROUND(I802*H802,2)</f>
        <v>169.27</v>
      </c>
      <c r="K802" s="149" t="s">
        <v>173</v>
      </c>
      <c r="L802" s="31"/>
      <c r="M802" s="153" t="s">
        <v>1</v>
      </c>
      <c r="N802" s="154" t="s">
        <v>36</v>
      </c>
      <c r="O802" s="155">
        <v>1.831</v>
      </c>
      <c r="P802" s="155">
        <f>O802*H802</f>
        <v>0.50718700000000005</v>
      </c>
      <c r="Q802" s="155">
        <v>0</v>
      </c>
      <c r="R802" s="155">
        <f>Q802*H802</f>
        <v>0</v>
      </c>
      <c r="S802" s="155">
        <v>0</v>
      </c>
      <c r="T802" s="156">
        <f>S802*H802</f>
        <v>0</v>
      </c>
      <c r="U802" s="30"/>
      <c r="V802" s="30"/>
      <c r="W802" s="30"/>
      <c r="X802" s="30"/>
      <c r="Y802" s="30"/>
      <c r="Z802" s="30"/>
      <c r="AA802" s="30"/>
      <c r="AB802" s="30"/>
      <c r="AC802" s="30"/>
      <c r="AD802" s="30"/>
      <c r="AE802" s="30"/>
      <c r="AR802" s="157" t="s">
        <v>244</v>
      </c>
      <c r="AT802" s="157" t="s">
        <v>154</v>
      </c>
      <c r="AU802" s="157" t="s">
        <v>80</v>
      </c>
      <c r="AY802" s="18" t="s">
        <v>152</v>
      </c>
      <c r="BE802" s="158">
        <f>IF(N802="základní",J802,0)</f>
        <v>169.27</v>
      </c>
      <c r="BF802" s="158">
        <f>IF(N802="snížená",J802,0)</f>
        <v>0</v>
      </c>
      <c r="BG802" s="158">
        <f>IF(N802="zákl. přenesená",J802,0)</f>
        <v>0</v>
      </c>
      <c r="BH802" s="158">
        <f>IF(N802="sníž. přenesená",J802,0)</f>
        <v>0</v>
      </c>
      <c r="BI802" s="158">
        <f>IF(N802="nulová",J802,0)</f>
        <v>0</v>
      </c>
      <c r="BJ802" s="18" t="s">
        <v>78</v>
      </c>
      <c r="BK802" s="158">
        <f>ROUND(I802*H802,2)</f>
        <v>169.27</v>
      </c>
      <c r="BL802" s="18" t="s">
        <v>244</v>
      </c>
      <c r="BM802" s="157" t="s">
        <v>1236</v>
      </c>
    </row>
    <row r="803" spans="1:65" s="12" customFormat="1" ht="22.9" customHeight="1">
      <c r="B803" s="134"/>
      <c r="D803" s="135" t="s">
        <v>70</v>
      </c>
      <c r="E803" s="144" t="s">
        <v>458</v>
      </c>
      <c r="F803" s="144" t="s">
        <v>459</v>
      </c>
      <c r="J803" s="145">
        <f>BK803</f>
        <v>58109.599999999999</v>
      </c>
      <c r="L803" s="134"/>
      <c r="M803" s="138"/>
      <c r="N803" s="139"/>
      <c r="O803" s="139"/>
      <c r="P803" s="140">
        <f>SUM(P804:P840)</f>
        <v>43.07859899999999</v>
      </c>
      <c r="Q803" s="139"/>
      <c r="R803" s="140">
        <f>SUM(R804:R840)</f>
        <v>0.82729524000000032</v>
      </c>
      <c r="S803" s="139"/>
      <c r="T803" s="141">
        <f>SUM(T804:T840)</f>
        <v>0</v>
      </c>
      <c r="AR803" s="135" t="s">
        <v>80</v>
      </c>
      <c r="AT803" s="142" t="s">
        <v>70</v>
      </c>
      <c r="AU803" s="142" t="s">
        <v>78</v>
      </c>
      <c r="AY803" s="135" t="s">
        <v>152</v>
      </c>
      <c r="BK803" s="143">
        <f>SUM(BK804:BK840)</f>
        <v>58109.599999999999</v>
      </c>
    </row>
    <row r="804" spans="1:65" s="2" customFormat="1" ht="21.75" customHeight="1">
      <c r="A804" s="30"/>
      <c r="B804" s="146"/>
      <c r="C804" s="147" t="s">
        <v>1237</v>
      </c>
      <c r="D804" s="147" t="s">
        <v>154</v>
      </c>
      <c r="E804" s="148" t="s">
        <v>1238</v>
      </c>
      <c r="F804" s="149" t="s">
        <v>1239</v>
      </c>
      <c r="G804" s="150" t="s">
        <v>165</v>
      </c>
      <c r="H804" s="151">
        <v>1.113</v>
      </c>
      <c r="I804" s="152">
        <v>616</v>
      </c>
      <c r="J804" s="152">
        <f>ROUND(I804*H804,2)</f>
        <v>685.61</v>
      </c>
      <c r="K804" s="149" t="s">
        <v>173</v>
      </c>
      <c r="L804" s="31"/>
      <c r="M804" s="153" t="s">
        <v>1</v>
      </c>
      <c r="N804" s="154" t="s">
        <v>36</v>
      </c>
      <c r="O804" s="155">
        <v>1.56</v>
      </c>
      <c r="P804" s="155">
        <f>O804*H804</f>
        <v>1.73628</v>
      </c>
      <c r="Q804" s="155">
        <v>1.89E-3</v>
      </c>
      <c r="R804" s="155">
        <f>Q804*H804</f>
        <v>2.1035699999999999E-3</v>
      </c>
      <c r="S804" s="155">
        <v>0</v>
      </c>
      <c r="T804" s="156">
        <f>S804*H804</f>
        <v>0</v>
      </c>
      <c r="U804" s="30"/>
      <c r="V804" s="30"/>
      <c r="W804" s="30"/>
      <c r="X804" s="30"/>
      <c r="Y804" s="30"/>
      <c r="Z804" s="30"/>
      <c r="AA804" s="30"/>
      <c r="AB804" s="30"/>
      <c r="AC804" s="30"/>
      <c r="AD804" s="30"/>
      <c r="AE804" s="30"/>
      <c r="AR804" s="157" t="s">
        <v>244</v>
      </c>
      <c r="AT804" s="157" t="s">
        <v>154</v>
      </c>
      <c r="AU804" s="157" t="s">
        <v>80</v>
      </c>
      <c r="AY804" s="18" t="s">
        <v>152</v>
      </c>
      <c r="BE804" s="158">
        <f>IF(N804="základní",J804,0)</f>
        <v>685.61</v>
      </c>
      <c r="BF804" s="158">
        <f>IF(N804="snížená",J804,0)</f>
        <v>0</v>
      </c>
      <c r="BG804" s="158">
        <f>IF(N804="zákl. přenesená",J804,0)</f>
        <v>0</v>
      </c>
      <c r="BH804" s="158">
        <f>IF(N804="sníž. přenesená",J804,0)</f>
        <v>0</v>
      </c>
      <c r="BI804" s="158">
        <f>IF(N804="nulová",J804,0)</f>
        <v>0</v>
      </c>
      <c r="BJ804" s="18" t="s">
        <v>78</v>
      </c>
      <c r="BK804" s="158">
        <f>ROUND(I804*H804,2)</f>
        <v>685.61</v>
      </c>
      <c r="BL804" s="18" t="s">
        <v>244</v>
      </c>
      <c r="BM804" s="157" t="s">
        <v>1240</v>
      </c>
    </row>
    <row r="805" spans="1:65" s="13" customFormat="1">
      <c r="B805" s="159"/>
      <c r="D805" s="160" t="s">
        <v>160</v>
      </c>
      <c r="E805" s="161" t="s">
        <v>1</v>
      </c>
      <c r="F805" s="162" t="s">
        <v>1241</v>
      </c>
      <c r="H805" s="163">
        <v>1.113</v>
      </c>
      <c r="L805" s="159"/>
      <c r="M805" s="164"/>
      <c r="N805" s="165"/>
      <c r="O805" s="165"/>
      <c r="P805" s="165"/>
      <c r="Q805" s="165"/>
      <c r="R805" s="165"/>
      <c r="S805" s="165"/>
      <c r="T805" s="166"/>
      <c r="AT805" s="161" t="s">
        <v>160</v>
      </c>
      <c r="AU805" s="161" t="s">
        <v>80</v>
      </c>
      <c r="AV805" s="13" t="s">
        <v>80</v>
      </c>
      <c r="AW805" s="13" t="s">
        <v>27</v>
      </c>
      <c r="AX805" s="13" t="s">
        <v>78</v>
      </c>
      <c r="AY805" s="161" t="s">
        <v>152</v>
      </c>
    </row>
    <row r="806" spans="1:65" s="2" customFormat="1" ht="21.75" customHeight="1">
      <c r="A806" s="30"/>
      <c r="B806" s="146"/>
      <c r="C806" s="147" t="s">
        <v>1242</v>
      </c>
      <c r="D806" s="147" t="s">
        <v>154</v>
      </c>
      <c r="E806" s="148" t="s">
        <v>1243</v>
      </c>
      <c r="F806" s="149" t="s">
        <v>1244</v>
      </c>
      <c r="G806" s="150" t="s">
        <v>157</v>
      </c>
      <c r="H806" s="151">
        <v>86.87</v>
      </c>
      <c r="I806" s="152">
        <v>33.551000000000002</v>
      </c>
      <c r="J806" s="152">
        <f>ROUND(I806*H806,2)</f>
        <v>2914.58</v>
      </c>
      <c r="K806" s="149" t="s">
        <v>173</v>
      </c>
      <c r="L806" s="31"/>
      <c r="M806" s="153" t="s">
        <v>1</v>
      </c>
      <c r="N806" s="154" t="s">
        <v>36</v>
      </c>
      <c r="O806" s="155">
        <v>0.13500000000000001</v>
      </c>
      <c r="P806" s="155">
        <f>O806*H806</f>
        <v>11.727450000000001</v>
      </c>
      <c r="Q806" s="155">
        <v>0</v>
      </c>
      <c r="R806" s="155">
        <f>Q806*H806</f>
        <v>0</v>
      </c>
      <c r="S806" s="155">
        <v>0</v>
      </c>
      <c r="T806" s="156">
        <f>S806*H806</f>
        <v>0</v>
      </c>
      <c r="U806" s="30"/>
      <c r="V806" s="30"/>
      <c r="W806" s="30"/>
      <c r="X806" s="30"/>
      <c r="Y806" s="30"/>
      <c r="Z806" s="30"/>
      <c r="AA806" s="30"/>
      <c r="AB806" s="30"/>
      <c r="AC806" s="30"/>
      <c r="AD806" s="30"/>
      <c r="AE806" s="30"/>
      <c r="AR806" s="157" t="s">
        <v>244</v>
      </c>
      <c r="AT806" s="157" t="s">
        <v>154</v>
      </c>
      <c r="AU806" s="157" t="s">
        <v>80</v>
      </c>
      <c r="AY806" s="18" t="s">
        <v>152</v>
      </c>
      <c r="BE806" s="158">
        <f>IF(N806="základní",J806,0)</f>
        <v>2914.58</v>
      </c>
      <c r="BF806" s="158">
        <f>IF(N806="snížená",J806,0)</f>
        <v>0</v>
      </c>
      <c r="BG806" s="158">
        <f>IF(N806="zákl. přenesená",J806,0)</f>
        <v>0</v>
      </c>
      <c r="BH806" s="158">
        <f>IF(N806="sníž. přenesená",J806,0)</f>
        <v>0</v>
      </c>
      <c r="BI806" s="158">
        <f>IF(N806="nulová",J806,0)</f>
        <v>0</v>
      </c>
      <c r="BJ806" s="18" t="s">
        <v>78</v>
      </c>
      <c r="BK806" s="158">
        <f>ROUND(I806*H806,2)</f>
        <v>2914.58</v>
      </c>
      <c r="BL806" s="18" t="s">
        <v>244</v>
      </c>
      <c r="BM806" s="157" t="s">
        <v>1245</v>
      </c>
    </row>
    <row r="807" spans="1:65" s="13" customFormat="1">
      <c r="B807" s="159"/>
      <c r="D807" s="160" t="s">
        <v>160</v>
      </c>
      <c r="E807" s="161" t="s">
        <v>1</v>
      </c>
      <c r="F807" s="162" t="s">
        <v>1246</v>
      </c>
      <c r="H807" s="163">
        <v>86.87</v>
      </c>
      <c r="L807" s="159"/>
      <c r="M807" s="164"/>
      <c r="N807" s="165"/>
      <c r="O807" s="165"/>
      <c r="P807" s="165"/>
      <c r="Q807" s="165"/>
      <c r="R807" s="165"/>
      <c r="S807" s="165"/>
      <c r="T807" s="166"/>
      <c r="AT807" s="161" t="s">
        <v>160</v>
      </c>
      <c r="AU807" s="161" t="s">
        <v>80</v>
      </c>
      <c r="AV807" s="13" t="s">
        <v>80</v>
      </c>
      <c r="AW807" s="13" t="s">
        <v>27</v>
      </c>
      <c r="AX807" s="13" t="s">
        <v>78</v>
      </c>
      <c r="AY807" s="161" t="s">
        <v>152</v>
      </c>
    </row>
    <row r="808" spans="1:65" s="2" customFormat="1" ht="21.75" customHeight="1">
      <c r="A808" s="30"/>
      <c r="B808" s="146"/>
      <c r="C808" s="147" t="s">
        <v>1247</v>
      </c>
      <c r="D808" s="147" t="s">
        <v>154</v>
      </c>
      <c r="E808" s="148" t="s">
        <v>1248</v>
      </c>
      <c r="F808" s="149" t="s">
        <v>1249</v>
      </c>
      <c r="G808" s="150" t="s">
        <v>306</v>
      </c>
      <c r="H808" s="151">
        <v>97.68</v>
      </c>
      <c r="I808" s="152">
        <v>7.45</v>
      </c>
      <c r="J808" s="152">
        <f>ROUND(I808*H808,2)</f>
        <v>727.72</v>
      </c>
      <c r="K808" s="149" t="s">
        <v>173</v>
      </c>
      <c r="L808" s="31"/>
      <c r="M808" s="153" t="s">
        <v>1</v>
      </c>
      <c r="N808" s="154" t="s">
        <v>36</v>
      </c>
      <c r="O808" s="155">
        <v>0.03</v>
      </c>
      <c r="P808" s="155">
        <f>O808*H808</f>
        <v>2.9304000000000001</v>
      </c>
      <c r="Q808" s="155">
        <v>0</v>
      </c>
      <c r="R808" s="155">
        <f>Q808*H808</f>
        <v>0</v>
      </c>
      <c r="S808" s="155">
        <v>0</v>
      </c>
      <c r="T808" s="156">
        <f>S808*H808</f>
        <v>0</v>
      </c>
      <c r="U808" s="30"/>
      <c r="V808" s="30"/>
      <c r="W808" s="30"/>
      <c r="X808" s="30"/>
      <c r="Y808" s="30"/>
      <c r="Z808" s="30"/>
      <c r="AA808" s="30"/>
      <c r="AB808" s="30"/>
      <c r="AC808" s="30"/>
      <c r="AD808" s="30"/>
      <c r="AE808" s="30"/>
      <c r="AR808" s="157" t="s">
        <v>244</v>
      </c>
      <c r="AT808" s="157" t="s">
        <v>154</v>
      </c>
      <c r="AU808" s="157" t="s">
        <v>80</v>
      </c>
      <c r="AY808" s="18" t="s">
        <v>152</v>
      </c>
      <c r="BE808" s="158">
        <f>IF(N808="základní",J808,0)</f>
        <v>727.72</v>
      </c>
      <c r="BF808" s="158">
        <f>IF(N808="snížená",J808,0)</f>
        <v>0</v>
      </c>
      <c r="BG808" s="158">
        <f>IF(N808="zákl. přenesená",J808,0)</f>
        <v>0</v>
      </c>
      <c r="BH808" s="158">
        <f>IF(N808="sníž. přenesená",J808,0)</f>
        <v>0</v>
      </c>
      <c r="BI808" s="158">
        <f>IF(N808="nulová",J808,0)</f>
        <v>0</v>
      </c>
      <c r="BJ808" s="18" t="s">
        <v>78</v>
      </c>
      <c r="BK808" s="158">
        <f>ROUND(I808*H808,2)</f>
        <v>727.72</v>
      </c>
      <c r="BL808" s="18" t="s">
        <v>244</v>
      </c>
      <c r="BM808" s="157" t="s">
        <v>1250</v>
      </c>
    </row>
    <row r="809" spans="1:65" s="13" customFormat="1">
      <c r="B809" s="159"/>
      <c r="D809" s="160" t="s">
        <v>160</v>
      </c>
      <c r="E809" s="161" t="s">
        <v>1</v>
      </c>
      <c r="F809" s="162" t="s">
        <v>1251</v>
      </c>
      <c r="H809" s="163">
        <v>97.68</v>
      </c>
      <c r="L809" s="159"/>
      <c r="M809" s="164"/>
      <c r="N809" s="165"/>
      <c r="O809" s="165"/>
      <c r="P809" s="165"/>
      <c r="Q809" s="165"/>
      <c r="R809" s="165"/>
      <c r="S809" s="165"/>
      <c r="T809" s="166"/>
      <c r="AT809" s="161" t="s">
        <v>160</v>
      </c>
      <c r="AU809" s="161" t="s">
        <v>80</v>
      </c>
      <c r="AV809" s="13" t="s">
        <v>80</v>
      </c>
      <c r="AW809" s="13" t="s">
        <v>27</v>
      </c>
      <c r="AX809" s="13" t="s">
        <v>78</v>
      </c>
      <c r="AY809" s="161" t="s">
        <v>152</v>
      </c>
    </row>
    <row r="810" spans="1:65" s="2" customFormat="1" ht="16.5" customHeight="1">
      <c r="A810" s="30"/>
      <c r="B810" s="146"/>
      <c r="C810" s="193" t="s">
        <v>1252</v>
      </c>
      <c r="D810" s="193" t="s">
        <v>709</v>
      </c>
      <c r="E810" s="194" t="s">
        <v>1253</v>
      </c>
      <c r="F810" s="195" t="s">
        <v>1254</v>
      </c>
      <c r="G810" s="196" t="s">
        <v>165</v>
      </c>
      <c r="H810" s="197">
        <v>1.113</v>
      </c>
      <c r="I810" s="198">
        <v>5200</v>
      </c>
      <c r="J810" s="198">
        <f>ROUND(I810*H810,2)</f>
        <v>5787.6</v>
      </c>
      <c r="K810" s="195" t="s">
        <v>173</v>
      </c>
      <c r="L810" s="199"/>
      <c r="M810" s="200" t="s">
        <v>1</v>
      </c>
      <c r="N810" s="201" t="s">
        <v>36</v>
      </c>
      <c r="O810" s="155">
        <v>0</v>
      </c>
      <c r="P810" s="155">
        <f>O810*H810</f>
        <v>0</v>
      </c>
      <c r="Q810" s="155">
        <v>0.55000000000000004</v>
      </c>
      <c r="R810" s="155">
        <f>Q810*H810</f>
        <v>0.61215000000000008</v>
      </c>
      <c r="S810" s="155">
        <v>0</v>
      </c>
      <c r="T810" s="156">
        <f>S810*H810</f>
        <v>0</v>
      </c>
      <c r="U810" s="30"/>
      <c r="V810" s="30"/>
      <c r="W810" s="30"/>
      <c r="X810" s="30"/>
      <c r="Y810" s="30"/>
      <c r="Z810" s="30"/>
      <c r="AA810" s="30"/>
      <c r="AB810" s="30"/>
      <c r="AC810" s="30"/>
      <c r="AD810" s="30"/>
      <c r="AE810" s="30"/>
      <c r="AR810" s="157" t="s">
        <v>386</v>
      </c>
      <c r="AT810" s="157" t="s">
        <v>709</v>
      </c>
      <c r="AU810" s="157" t="s">
        <v>80</v>
      </c>
      <c r="AY810" s="18" t="s">
        <v>152</v>
      </c>
      <c r="BE810" s="158">
        <f>IF(N810="základní",J810,0)</f>
        <v>5787.6</v>
      </c>
      <c r="BF810" s="158">
        <f>IF(N810="snížená",J810,0)</f>
        <v>0</v>
      </c>
      <c r="BG810" s="158">
        <f>IF(N810="zákl. přenesená",J810,0)</f>
        <v>0</v>
      </c>
      <c r="BH810" s="158">
        <f>IF(N810="sníž. přenesená",J810,0)</f>
        <v>0</v>
      </c>
      <c r="BI810" s="158">
        <f>IF(N810="nulová",J810,0)</f>
        <v>0</v>
      </c>
      <c r="BJ810" s="18" t="s">
        <v>78</v>
      </c>
      <c r="BK810" s="158">
        <f>ROUND(I810*H810,2)</f>
        <v>5787.6</v>
      </c>
      <c r="BL810" s="18" t="s">
        <v>244</v>
      </c>
      <c r="BM810" s="157" t="s">
        <v>1255</v>
      </c>
    </row>
    <row r="811" spans="1:65" s="13" customFormat="1">
      <c r="B811" s="159"/>
      <c r="D811" s="160" t="s">
        <v>160</v>
      </c>
      <c r="E811" s="161" t="s">
        <v>1</v>
      </c>
      <c r="F811" s="162" t="s">
        <v>1256</v>
      </c>
      <c r="H811" s="163">
        <v>2.1080000000000001</v>
      </c>
      <c r="L811" s="159"/>
      <c r="M811" s="164"/>
      <c r="N811" s="165"/>
      <c r="O811" s="165"/>
      <c r="P811" s="165"/>
      <c r="Q811" s="165"/>
      <c r="R811" s="165"/>
      <c r="S811" s="165"/>
      <c r="T811" s="166"/>
      <c r="AT811" s="161" t="s">
        <v>160</v>
      </c>
      <c r="AU811" s="161" t="s">
        <v>80</v>
      </c>
      <c r="AV811" s="13" t="s">
        <v>80</v>
      </c>
      <c r="AW811" s="13" t="s">
        <v>27</v>
      </c>
      <c r="AX811" s="13" t="s">
        <v>71</v>
      </c>
      <c r="AY811" s="161" t="s">
        <v>152</v>
      </c>
    </row>
    <row r="812" spans="1:65" s="13" customFormat="1">
      <c r="B812" s="159"/>
      <c r="D812" s="160" t="s">
        <v>160</v>
      </c>
      <c r="E812" s="161" t="s">
        <v>1</v>
      </c>
      <c r="F812" s="162" t="s">
        <v>1257</v>
      </c>
      <c r="H812" s="163">
        <v>0.67400000000000004</v>
      </c>
      <c r="L812" s="159"/>
      <c r="M812" s="164"/>
      <c r="N812" s="165"/>
      <c r="O812" s="165"/>
      <c r="P812" s="165"/>
      <c r="Q812" s="165"/>
      <c r="R812" s="165"/>
      <c r="S812" s="165"/>
      <c r="T812" s="166"/>
      <c r="AT812" s="161" t="s">
        <v>160</v>
      </c>
      <c r="AU812" s="161" t="s">
        <v>80</v>
      </c>
      <c r="AV812" s="13" t="s">
        <v>80</v>
      </c>
      <c r="AW812" s="13" t="s">
        <v>27</v>
      </c>
      <c r="AX812" s="13" t="s">
        <v>71</v>
      </c>
      <c r="AY812" s="161" t="s">
        <v>152</v>
      </c>
    </row>
    <row r="813" spans="1:65" s="14" customFormat="1">
      <c r="B813" s="167"/>
      <c r="D813" s="160" t="s">
        <v>160</v>
      </c>
      <c r="E813" s="168" t="s">
        <v>1</v>
      </c>
      <c r="F813" s="169" t="s">
        <v>162</v>
      </c>
      <c r="H813" s="170">
        <v>2.782</v>
      </c>
      <c r="L813" s="167"/>
      <c r="M813" s="171"/>
      <c r="N813" s="172"/>
      <c r="O813" s="172"/>
      <c r="P813" s="172"/>
      <c r="Q813" s="172"/>
      <c r="R813" s="172"/>
      <c r="S813" s="172"/>
      <c r="T813" s="173"/>
      <c r="AT813" s="168" t="s">
        <v>160</v>
      </c>
      <c r="AU813" s="168" t="s">
        <v>80</v>
      </c>
      <c r="AV813" s="14" t="s">
        <v>158</v>
      </c>
      <c r="AW813" s="14" t="s">
        <v>27</v>
      </c>
      <c r="AX813" s="14" t="s">
        <v>71</v>
      </c>
      <c r="AY813" s="168" t="s">
        <v>152</v>
      </c>
    </row>
    <row r="814" spans="1:65" s="13" customFormat="1">
      <c r="B814" s="159"/>
      <c r="D814" s="160" t="s">
        <v>160</v>
      </c>
      <c r="E814" s="161" t="s">
        <v>1</v>
      </c>
      <c r="F814" s="162" t="s">
        <v>1241</v>
      </c>
      <c r="H814" s="163">
        <v>1.113</v>
      </c>
      <c r="L814" s="159"/>
      <c r="M814" s="164"/>
      <c r="N814" s="165"/>
      <c r="O814" s="165"/>
      <c r="P814" s="165"/>
      <c r="Q814" s="165"/>
      <c r="R814" s="165"/>
      <c r="S814" s="165"/>
      <c r="T814" s="166"/>
      <c r="AT814" s="161" t="s">
        <v>160</v>
      </c>
      <c r="AU814" s="161" t="s">
        <v>80</v>
      </c>
      <c r="AV814" s="13" t="s">
        <v>80</v>
      </c>
      <c r="AW814" s="13" t="s">
        <v>27</v>
      </c>
      <c r="AX814" s="13" t="s">
        <v>71</v>
      </c>
      <c r="AY814" s="161" t="s">
        <v>152</v>
      </c>
    </row>
    <row r="815" spans="1:65" s="14" customFormat="1">
      <c r="B815" s="167"/>
      <c r="D815" s="160" t="s">
        <v>160</v>
      </c>
      <c r="E815" s="168" t="s">
        <v>1</v>
      </c>
      <c r="F815" s="169" t="s">
        <v>162</v>
      </c>
      <c r="H815" s="170">
        <v>1.113</v>
      </c>
      <c r="L815" s="167"/>
      <c r="M815" s="171"/>
      <c r="N815" s="172"/>
      <c r="O815" s="172"/>
      <c r="P815" s="172"/>
      <c r="Q815" s="172"/>
      <c r="R815" s="172"/>
      <c r="S815" s="172"/>
      <c r="T815" s="173"/>
      <c r="AT815" s="168" t="s">
        <v>160</v>
      </c>
      <c r="AU815" s="168" t="s">
        <v>80</v>
      </c>
      <c r="AV815" s="14" t="s">
        <v>158</v>
      </c>
      <c r="AW815" s="14" t="s">
        <v>27</v>
      </c>
      <c r="AX815" s="14" t="s">
        <v>78</v>
      </c>
      <c r="AY815" s="168" t="s">
        <v>152</v>
      </c>
    </row>
    <row r="816" spans="1:65" s="2" customFormat="1" ht="16.5" customHeight="1">
      <c r="A816" s="30"/>
      <c r="B816" s="146"/>
      <c r="C816" s="147" t="s">
        <v>1258</v>
      </c>
      <c r="D816" s="147" t="s">
        <v>154</v>
      </c>
      <c r="E816" s="148" t="s">
        <v>1259</v>
      </c>
      <c r="F816" s="149" t="s">
        <v>1260</v>
      </c>
      <c r="G816" s="150" t="s">
        <v>300</v>
      </c>
      <c r="H816" s="151">
        <v>0.4</v>
      </c>
      <c r="I816" s="152">
        <v>1564.64</v>
      </c>
      <c r="J816" s="152">
        <f>ROUND(I816*H816,2)</f>
        <v>625.86</v>
      </c>
      <c r="K816" s="149" t="s">
        <v>173</v>
      </c>
      <c r="L816" s="31"/>
      <c r="M816" s="153" t="s">
        <v>1</v>
      </c>
      <c r="N816" s="154" t="s">
        <v>36</v>
      </c>
      <c r="O816" s="155">
        <v>0.5</v>
      </c>
      <c r="P816" s="155">
        <f>O816*H816</f>
        <v>0.2</v>
      </c>
      <c r="Q816" s="155">
        <v>2.5000000000000001E-2</v>
      </c>
      <c r="R816" s="155">
        <f>Q816*H816</f>
        <v>1.0000000000000002E-2</v>
      </c>
      <c r="S816" s="155">
        <v>0</v>
      </c>
      <c r="T816" s="156">
        <f>S816*H816</f>
        <v>0</v>
      </c>
      <c r="U816" s="30"/>
      <c r="V816" s="30"/>
      <c r="W816" s="30"/>
      <c r="X816" s="30"/>
      <c r="Y816" s="30"/>
      <c r="Z816" s="30"/>
      <c r="AA816" s="30"/>
      <c r="AB816" s="30"/>
      <c r="AC816" s="30"/>
      <c r="AD816" s="30"/>
      <c r="AE816" s="30"/>
      <c r="AR816" s="157" t="s">
        <v>244</v>
      </c>
      <c r="AT816" s="157" t="s">
        <v>154</v>
      </c>
      <c r="AU816" s="157" t="s">
        <v>80</v>
      </c>
      <c r="AY816" s="18" t="s">
        <v>152</v>
      </c>
      <c r="BE816" s="158">
        <f>IF(N816="základní",J816,0)</f>
        <v>625.86</v>
      </c>
      <c r="BF816" s="158">
        <f>IF(N816="snížená",J816,0)</f>
        <v>0</v>
      </c>
      <c r="BG816" s="158">
        <f>IF(N816="zákl. přenesená",J816,0)</f>
        <v>0</v>
      </c>
      <c r="BH816" s="158">
        <f>IF(N816="sníž. přenesená",J816,0)</f>
        <v>0</v>
      </c>
      <c r="BI816" s="158">
        <f>IF(N816="nulová",J816,0)</f>
        <v>0</v>
      </c>
      <c r="BJ816" s="18" t="s">
        <v>78</v>
      </c>
      <c r="BK816" s="158">
        <f>ROUND(I816*H816,2)</f>
        <v>625.86</v>
      </c>
      <c r="BL816" s="18" t="s">
        <v>244</v>
      </c>
      <c r="BM816" s="157" t="s">
        <v>1261</v>
      </c>
    </row>
    <row r="817" spans="1:65" s="13" customFormat="1">
      <c r="B817" s="159"/>
      <c r="D817" s="160" t="s">
        <v>160</v>
      </c>
      <c r="E817" s="161" t="s">
        <v>1</v>
      </c>
      <c r="F817" s="162" t="s">
        <v>1262</v>
      </c>
      <c r="H817" s="163">
        <v>0.4</v>
      </c>
      <c r="L817" s="159"/>
      <c r="M817" s="164"/>
      <c r="N817" s="165"/>
      <c r="O817" s="165"/>
      <c r="P817" s="165"/>
      <c r="Q817" s="165"/>
      <c r="R817" s="165"/>
      <c r="S817" s="165"/>
      <c r="T817" s="166"/>
      <c r="AT817" s="161" t="s">
        <v>160</v>
      </c>
      <c r="AU817" s="161" t="s">
        <v>80</v>
      </c>
      <c r="AV817" s="13" t="s">
        <v>80</v>
      </c>
      <c r="AW817" s="13" t="s">
        <v>27</v>
      </c>
      <c r="AX817" s="13" t="s">
        <v>78</v>
      </c>
      <c r="AY817" s="161" t="s">
        <v>152</v>
      </c>
    </row>
    <row r="818" spans="1:65" s="2" customFormat="1" ht="21.75" customHeight="1">
      <c r="A818" s="30"/>
      <c r="B818" s="146"/>
      <c r="C818" s="147" t="s">
        <v>1263</v>
      </c>
      <c r="D818" s="147" t="s">
        <v>154</v>
      </c>
      <c r="E818" s="148" t="s">
        <v>1264</v>
      </c>
      <c r="F818" s="149" t="s">
        <v>1265</v>
      </c>
      <c r="G818" s="150" t="s">
        <v>165</v>
      </c>
      <c r="H818" s="151">
        <v>1.113</v>
      </c>
      <c r="I818" s="152">
        <v>714.56</v>
      </c>
      <c r="J818" s="152">
        <f>ROUND(I818*H818,2)</f>
        <v>795.31</v>
      </c>
      <c r="K818" s="149" t="s">
        <v>173</v>
      </c>
      <c r="L818" s="31"/>
      <c r="M818" s="153" t="s">
        <v>1</v>
      </c>
      <c r="N818" s="154" t="s">
        <v>36</v>
      </c>
      <c r="O818" s="155">
        <v>0</v>
      </c>
      <c r="P818" s="155">
        <f>O818*H818</f>
        <v>0</v>
      </c>
      <c r="Q818" s="155">
        <v>2.3369999999999998E-2</v>
      </c>
      <c r="R818" s="155">
        <f>Q818*H818</f>
        <v>2.6010809999999999E-2</v>
      </c>
      <c r="S818" s="155">
        <v>0</v>
      </c>
      <c r="T818" s="156">
        <f>S818*H818</f>
        <v>0</v>
      </c>
      <c r="U818" s="30"/>
      <c r="V818" s="30"/>
      <c r="W818" s="30"/>
      <c r="X818" s="30"/>
      <c r="Y818" s="30"/>
      <c r="Z818" s="30"/>
      <c r="AA818" s="30"/>
      <c r="AB818" s="30"/>
      <c r="AC818" s="30"/>
      <c r="AD818" s="30"/>
      <c r="AE818" s="30"/>
      <c r="AR818" s="157" t="s">
        <v>244</v>
      </c>
      <c r="AT818" s="157" t="s">
        <v>154</v>
      </c>
      <c r="AU818" s="157" t="s">
        <v>80</v>
      </c>
      <c r="AY818" s="18" t="s">
        <v>152</v>
      </c>
      <c r="BE818" s="158">
        <f>IF(N818="základní",J818,0)</f>
        <v>795.31</v>
      </c>
      <c r="BF818" s="158">
        <f>IF(N818="snížená",J818,0)</f>
        <v>0</v>
      </c>
      <c r="BG818" s="158">
        <f>IF(N818="zákl. přenesená",J818,0)</f>
        <v>0</v>
      </c>
      <c r="BH818" s="158">
        <f>IF(N818="sníž. přenesená",J818,0)</f>
        <v>0</v>
      </c>
      <c r="BI818" s="158">
        <f>IF(N818="nulová",J818,0)</f>
        <v>0</v>
      </c>
      <c r="BJ818" s="18" t="s">
        <v>78</v>
      </c>
      <c r="BK818" s="158">
        <f>ROUND(I818*H818,2)</f>
        <v>795.31</v>
      </c>
      <c r="BL818" s="18" t="s">
        <v>244</v>
      </c>
      <c r="BM818" s="157" t="s">
        <v>1266</v>
      </c>
    </row>
    <row r="819" spans="1:65" s="2" customFormat="1" ht="21.75" customHeight="1">
      <c r="A819" s="30"/>
      <c r="B819" s="146"/>
      <c r="C819" s="147" t="s">
        <v>1267</v>
      </c>
      <c r="D819" s="147" t="s">
        <v>154</v>
      </c>
      <c r="E819" s="148" t="s">
        <v>1268</v>
      </c>
      <c r="F819" s="149" t="s">
        <v>1269</v>
      </c>
      <c r="G819" s="150" t="s">
        <v>157</v>
      </c>
      <c r="H819" s="151">
        <v>16.443999999999999</v>
      </c>
      <c r="I819" s="152">
        <v>157.69</v>
      </c>
      <c r="J819" s="152">
        <f>ROUND(I819*H819,2)</f>
        <v>2593.0500000000002</v>
      </c>
      <c r="K819" s="149" t="s">
        <v>1</v>
      </c>
      <c r="L819" s="31"/>
      <c r="M819" s="153" t="s">
        <v>1</v>
      </c>
      <c r="N819" s="154" t="s">
        <v>36</v>
      </c>
      <c r="O819" s="155">
        <v>0.69599999999999995</v>
      </c>
      <c r="P819" s="155">
        <f>O819*H819</f>
        <v>11.445023999999998</v>
      </c>
      <c r="Q819" s="155">
        <v>0</v>
      </c>
      <c r="R819" s="155">
        <f>Q819*H819</f>
        <v>0</v>
      </c>
      <c r="S819" s="155">
        <v>0</v>
      </c>
      <c r="T819" s="156">
        <f>S819*H819</f>
        <v>0</v>
      </c>
      <c r="U819" s="30"/>
      <c r="V819" s="30"/>
      <c r="W819" s="30"/>
      <c r="X819" s="30"/>
      <c r="Y819" s="30"/>
      <c r="Z819" s="30"/>
      <c r="AA819" s="30"/>
      <c r="AB819" s="30"/>
      <c r="AC819" s="30"/>
      <c r="AD819" s="30"/>
      <c r="AE819" s="30"/>
      <c r="AR819" s="157" t="s">
        <v>244</v>
      </c>
      <c r="AT819" s="157" t="s">
        <v>154</v>
      </c>
      <c r="AU819" s="157" t="s">
        <v>80</v>
      </c>
      <c r="AY819" s="18" t="s">
        <v>152</v>
      </c>
      <c r="BE819" s="158">
        <f>IF(N819="základní",J819,0)</f>
        <v>2593.0500000000002</v>
      </c>
      <c r="BF819" s="158">
        <f>IF(N819="snížená",J819,0)</f>
        <v>0</v>
      </c>
      <c r="BG819" s="158">
        <f>IF(N819="zákl. přenesená",J819,0)</f>
        <v>0</v>
      </c>
      <c r="BH819" s="158">
        <f>IF(N819="sníž. přenesená",J819,0)</f>
        <v>0</v>
      </c>
      <c r="BI819" s="158">
        <f>IF(N819="nulová",J819,0)</f>
        <v>0</v>
      </c>
      <c r="BJ819" s="18" t="s">
        <v>78</v>
      </c>
      <c r="BK819" s="158">
        <f>ROUND(I819*H819,2)</f>
        <v>2593.0500000000002</v>
      </c>
      <c r="BL819" s="18" t="s">
        <v>244</v>
      </c>
      <c r="BM819" s="157" t="s">
        <v>1270</v>
      </c>
    </row>
    <row r="820" spans="1:65" s="15" customFormat="1">
      <c r="B820" s="174"/>
      <c r="D820" s="160" t="s">
        <v>160</v>
      </c>
      <c r="E820" s="175" t="s">
        <v>1</v>
      </c>
      <c r="F820" s="176" t="s">
        <v>1271</v>
      </c>
      <c r="H820" s="175" t="s">
        <v>1</v>
      </c>
      <c r="L820" s="174"/>
      <c r="M820" s="177"/>
      <c r="N820" s="178"/>
      <c r="O820" s="178"/>
      <c r="P820" s="178"/>
      <c r="Q820" s="178"/>
      <c r="R820" s="178"/>
      <c r="S820" s="178"/>
      <c r="T820" s="179"/>
      <c r="AT820" s="175" t="s">
        <v>160</v>
      </c>
      <c r="AU820" s="175" t="s">
        <v>80</v>
      </c>
      <c r="AV820" s="15" t="s">
        <v>78</v>
      </c>
      <c r="AW820" s="15" t="s">
        <v>27</v>
      </c>
      <c r="AX820" s="15" t="s">
        <v>71</v>
      </c>
      <c r="AY820" s="175" t="s">
        <v>152</v>
      </c>
    </row>
    <row r="821" spans="1:65" s="13" customFormat="1">
      <c r="B821" s="159"/>
      <c r="D821" s="160" t="s">
        <v>160</v>
      </c>
      <c r="E821" s="161" t="s">
        <v>1</v>
      </c>
      <c r="F821" s="162" t="s">
        <v>1272</v>
      </c>
      <c r="H821" s="163">
        <v>26.946999999999999</v>
      </c>
      <c r="L821" s="159"/>
      <c r="M821" s="164"/>
      <c r="N821" s="165"/>
      <c r="O821" s="165"/>
      <c r="P821" s="165"/>
      <c r="Q821" s="165"/>
      <c r="R821" s="165"/>
      <c r="S821" s="165"/>
      <c r="T821" s="166"/>
      <c r="AT821" s="161" t="s">
        <v>160</v>
      </c>
      <c r="AU821" s="161" t="s">
        <v>80</v>
      </c>
      <c r="AV821" s="13" t="s">
        <v>80</v>
      </c>
      <c r="AW821" s="13" t="s">
        <v>27</v>
      </c>
      <c r="AX821" s="13" t="s">
        <v>71</v>
      </c>
      <c r="AY821" s="161" t="s">
        <v>152</v>
      </c>
    </row>
    <row r="822" spans="1:65" s="13" customFormat="1">
      <c r="B822" s="159"/>
      <c r="D822" s="160" t="s">
        <v>160</v>
      </c>
      <c r="E822" s="161" t="s">
        <v>1</v>
      </c>
      <c r="F822" s="162" t="s">
        <v>1273</v>
      </c>
      <c r="H822" s="163">
        <v>14.164</v>
      </c>
      <c r="L822" s="159"/>
      <c r="M822" s="164"/>
      <c r="N822" s="165"/>
      <c r="O822" s="165"/>
      <c r="P822" s="165"/>
      <c r="Q822" s="165"/>
      <c r="R822" s="165"/>
      <c r="S822" s="165"/>
      <c r="T822" s="166"/>
      <c r="AT822" s="161" t="s">
        <v>160</v>
      </c>
      <c r="AU822" s="161" t="s">
        <v>80</v>
      </c>
      <c r="AV822" s="13" t="s">
        <v>80</v>
      </c>
      <c r="AW822" s="13" t="s">
        <v>27</v>
      </c>
      <c r="AX822" s="13" t="s">
        <v>71</v>
      </c>
      <c r="AY822" s="161" t="s">
        <v>152</v>
      </c>
    </row>
    <row r="823" spans="1:65" s="14" customFormat="1">
      <c r="B823" s="167"/>
      <c r="D823" s="160" t="s">
        <v>160</v>
      </c>
      <c r="E823" s="168" t="s">
        <v>1</v>
      </c>
      <c r="F823" s="169" t="s">
        <v>162</v>
      </c>
      <c r="H823" s="170">
        <v>41.110999999999997</v>
      </c>
      <c r="L823" s="167"/>
      <c r="M823" s="171"/>
      <c r="N823" s="172"/>
      <c r="O823" s="172"/>
      <c r="P823" s="172"/>
      <c r="Q823" s="172"/>
      <c r="R823" s="172"/>
      <c r="S823" s="172"/>
      <c r="T823" s="173"/>
      <c r="AT823" s="168" t="s">
        <v>160</v>
      </c>
      <c r="AU823" s="168" t="s">
        <v>80</v>
      </c>
      <c r="AV823" s="14" t="s">
        <v>158</v>
      </c>
      <c r="AW823" s="14" t="s">
        <v>27</v>
      </c>
      <c r="AX823" s="14" t="s">
        <v>71</v>
      </c>
      <c r="AY823" s="168" t="s">
        <v>152</v>
      </c>
    </row>
    <row r="824" spans="1:65" s="13" customFormat="1">
      <c r="B824" s="159"/>
      <c r="D824" s="160" t="s">
        <v>160</v>
      </c>
      <c r="E824" s="161" t="s">
        <v>1</v>
      </c>
      <c r="F824" s="162" t="s">
        <v>1274</v>
      </c>
      <c r="H824" s="163">
        <v>16.443999999999999</v>
      </c>
      <c r="L824" s="159"/>
      <c r="M824" s="164"/>
      <c r="N824" s="165"/>
      <c r="O824" s="165"/>
      <c r="P824" s="165"/>
      <c r="Q824" s="165"/>
      <c r="R824" s="165"/>
      <c r="S824" s="165"/>
      <c r="T824" s="166"/>
      <c r="AT824" s="161" t="s">
        <v>160</v>
      </c>
      <c r="AU824" s="161" t="s">
        <v>80</v>
      </c>
      <c r="AV824" s="13" t="s">
        <v>80</v>
      </c>
      <c r="AW824" s="13" t="s">
        <v>27</v>
      </c>
      <c r="AX824" s="13" t="s">
        <v>71</v>
      </c>
      <c r="AY824" s="161" t="s">
        <v>152</v>
      </c>
    </row>
    <row r="825" spans="1:65" s="14" customFormat="1">
      <c r="B825" s="167"/>
      <c r="D825" s="160" t="s">
        <v>160</v>
      </c>
      <c r="E825" s="168" t="s">
        <v>1</v>
      </c>
      <c r="F825" s="169" t="s">
        <v>162</v>
      </c>
      <c r="H825" s="170">
        <v>16.443999999999999</v>
      </c>
      <c r="L825" s="167"/>
      <c r="M825" s="171"/>
      <c r="N825" s="172"/>
      <c r="O825" s="172"/>
      <c r="P825" s="172"/>
      <c r="Q825" s="172"/>
      <c r="R825" s="172"/>
      <c r="S825" s="172"/>
      <c r="T825" s="173"/>
      <c r="AT825" s="168" t="s">
        <v>160</v>
      </c>
      <c r="AU825" s="168" t="s">
        <v>80</v>
      </c>
      <c r="AV825" s="14" t="s">
        <v>158</v>
      </c>
      <c r="AW825" s="14" t="s">
        <v>27</v>
      </c>
      <c r="AX825" s="14" t="s">
        <v>78</v>
      </c>
      <c r="AY825" s="168" t="s">
        <v>152</v>
      </c>
    </row>
    <row r="826" spans="1:65" s="2" customFormat="1" ht="21.75" customHeight="1">
      <c r="A826" s="30"/>
      <c r="B826" s="146"/>
      <c r="C826" s="147" t="s">
        <v>1275</v>
      </c>
      <c r="D826" s="147" t="s">
        <v>154</v>
      </c>
      <c r="E826" s="148" t="s">
        <v>1276</v>
      </c>
      <c r="F826" s="149" t="s">
        <v>1277</v>
      </c>
      <c r="G826" s="150" t="s">
        <v>157</v>
      </c>
      <c r="H826" s="151">
        <v>16.443999999999999</v>
      </c>
      <c r="I826" s="152">
        <v>215.6</v>
      </c>
      <c r="J826" s="152">
        <f>ROUND(I826*H826,2)</f>
        <v>3545.33</v>
      </c>
      <c r="K826" s="149" t="s">
        <v>173</v>
      </c>
      <c r="L826" s="31"/>
      <c r="M826" s="153" t="s">
        <v>1</v>
      </c>
      <c r="N826" s="154" t="s">
        <v>36</v>
      </c>
      <c r="O826" s="155">
        <v>0.82199999999999995</v>
      </c>
      <c r="P826" s="155">
        <f>O826*H826</f>
        <v>13.516967999999999</v>
      </c>
      <c r="Q826" s="155">
        <v>0</v>
      </c>
      <c r="R826" s="155">
        <f>Q826*H826</f>
        <v>0</v>
      </c>
      <c r="S826" s="155">
        <v>0</v>
      </c>
      <c r="T826" s="156">
        <f>S826*H826</f>
        <v>0</v>
      </c>
      <c r="U826" s="30"/>
      <c r="V826" s="30"/>
      <c r="W826" s="30"/>
      <c r="X826" s="30"/>
      <c r="Y826" s="30"/>
      <c r="Z826" s="30"/>
      <c r="AA826" s="30"/>
      <c r="AB826" s="30"/>
      <c r="AC826" s="30"/>
      <c r="AD826" s="30"/>
      <c r="AE826" s="30"/>
      <c r="AR826" s="157" t="s">
        <v>244</v>
      </c>
      <c r="AT826" s="157" t="s">
        <v>154</v>
      </c>
      <c r="AU826" s="157" t="s">
        <v>80</v>
      </c>
      <c r="AY826" s="18" t="s">
        <v>152</v>
      </c>
      <c r="BE826" s="158">
        <f>IF(N826="základní",J826,0)</f>
        <v>3545.33</v>
      </c>
      <c r="BF826" s="158">
        <f>IF(N826="snížená",J826,0)</f>
        <v>0</v>
      </c>
      <c r="BG826" s="158">
        <f>IF(N826="zákl. přenesená",J826,0)</f>
        <v>0</v>
      </c>
      <c r="BH826" s="158">
        <f>IF(N826="sníž. přenesená",J826,0)</f>
        <v>0</v>
      </c>
      <c r="BI826" s="158">
        <f>IF(N826="nulová",J826,0)</f>
        <v>0</v>
      </c>
      <c r="BJ826" s="18" t="s">
        <v>78</v>
      </c>
      <c r="BK826" s="158">
        <f>ROUND(I826*H826,2)</f>
        <v>3545.33</v>
      </c>
      <c r="BL826" s="18" t="s">
        <v>244</v>
      </c>
      <c r="BM826" s="157" t="s">
        <v>1278</v>
      </c>
    </row>
    <row r="827" spans="1:65" s="15" customFormat="1">
      <c r="B827" s="174"/>
      <c r="D827" s="160" t="s">
        <v>160</v>
      </c>
      <c r="E827" s="175" t="s">
        <v>1</v>
      </c>
      <c r="F827" s="176" t="s">
        <v>1271</v>
      </c>
      <c r="H827" s="175" t="s">
        <v>1</v>
      </c>
      <c r="L827" s="174"/>
      <c r="M827" s="177"/>
      <c r="N827" s="178"/>
      <c r="O827" s="178"/>
      <c r="P827" s="178"/>
      <c r="Q827" s="178"/>
      <c r="R827" s="178"/>
      <c r="S827" s="178"/>
      <c r="T827" s="179"/>
      <c r="AT827" s="175" t="s">
        <v>160</v>
      </c>
      <c r="AU827" s="175" t="s">
        <v>80</v>
      </c>
      <c r="AV827" s="15" t="s">
        <v>78</v>
      </c>
      <c r="AW827" s="15" t="s">
        <v>27</v>
      </c>
      <c r="AX827" s="15" t="s">
        <v>71</v>
      </c>
      <c r="AY827" s="175" t="s">
        <v>152</v>
      </c>
    </row>
    <row r="828" spans="1:65" s="13" customFormat="1">
      <c r="B828" s="159"/>
      <c r="D828" s="160" t="s">
        <v>160</v>
      </c>
      <c r="E828" s="161" t="s">
        <v>1</v>
      </c>
      <c r="F828" s="162" t="s">
        <v>1272</v>
      </c>
      <c r="H828" s="163">
        <v>26.946999999999999</v>
      </c>
      <c r="L828" s="159"/>
      <c r="M828" s="164"/>
      <c r="N828" s="165"/>
      <c r="O828" s="165"/>
      <c r="P828" s="165"/>
      <c r="Q828" s="165"/>
      <c r="R828" s="165"/>
      <c r="S828" s="165"/>
      <c r="T828" s="166"/>
      <c r="AT828" s="161" t="s">
        <v>160</v>
      </c>
      <c r="AU828" s="161" t="s">
        <v>80</v>
      </c>
      <c r="AV828" s="13" t="s">
        <v>80</v>
      </c>
      <c r="AW828" s="13" t="s">
        <v>27</v>
      </c>
      <c r="AX828" s="13" t="s">
        <v>71</v>
      </c>
      <c r="AY828" s="161" t="s">
        <v>152</v>
      </c>
    </row>
    <row r="829" spans="1:65" s="13" customFormat="1">
      <c r="B829" s="159"/>
      <c r="D829" s="160" t="s">
        <v>160</v>
      </c>
      <c r="E829" s="161" t="s">
        <v>1</v>
      </c>
      <c r="F829" s="162" t="s">
        <v>1273</v>
      </c>
      <c r="H829" s="163">
        <v>14.164</v>
      </c>
      <c r="L829" s="159"/>
      <c r="M829" s="164"/>
      <c r="N829" s="165"/>
      <c r="O829" s="165"/>
      <c r="P829" s="165"/>
      <c r="Q829" s="165"/>
      <c r="R829" s="165"/>
      <c r="S829" s="165"/>
      <c r="T829" s="166"/>
      <c r="AT829" s="161" t="s">
        <v>160</v>
      </c>
      <c r="AU829" s="161" t="s">
        <v>80</v>
      </c>
      <c r="AV829" s="13" t="s">
        <v>80</v>
      </c>
      <c r="AW829" s="13" t="s">
        <v>27</v>
      </c>
      <c r="AX829" s="13" t="s">
        <v>71</v>
      </c>
      <c r="AY829" s="161" t="s">
        <v>152</v>
      </c>
    </row>
    <row r="830" spans="1:65" s="14" customFormat="1">
      <c r="B830" s="167"/>
      <c r="D830" s="160" t="s">
        <v>160</v>
      </c>
      <c r="E830" s="168" t="s">
        <v>1</v>
      </c>
      <c r="F830" s="169" t="s">
        <v>162</v>
      </c>
      <c r="H830" s="170">
        <v>41.110999999999997</v>
      </c>
      <c r="L830" s="167"/>
      <c r="M830" s="171"/>
      <c r="N830" s="172"/>
      <c r="O830" s="172"/>
      <c r="P830" s="172"/>
      <c r="Q830" s="172"/>
      <c r="R830" s="172"/>
      <c r="S830" s="172"/>
      <c r="T830" s="173"/>
      <c r="AT830" s="168" t="s">
        <v>160</v>
      </c>
      <c r="AU830" s="168" t="s">
        <v>80</v>
      </c>
      <c r="AV830" s="14" t="s">
        <v>158</v>
      </c>
      <c r="AW830" s="14" t="s">
        <v>27</v>
      </c>
      <c r="AX830" s="14" t="s">
        <v>71</v>
      </c>
      <c r="AY830" s="168" t="s">
        <v>152</v>
      </c>
    </row>
    <row r="831" spans="1:65" s="13" customFormat="1">
      <c r="B831" s="159"/>
      <c r="D831" s="160" t="s">
        <v>160</v>
      </c>
      <c r="E831" s="161" t="s">
        <v>1</v>
      </c>
      <c r="F831" s="162" t="s">
        <v>1274</v>
      </c>
      <c r="H831" s="163">
        <v>16.443999999999999</v>
      </c>
      <c r="L831" s="159"/>
      <c r="M831" s="164"/>
      <c r="N831" s="165"/>
      <c r="O831" s="165"/>
      <c r="P831" s="165"/>
      <c r="Q831" s="165"/>
      <c r="R831" s="165"/>
      <c r="S831" s="165"/>
      <c r="T831" s="166"/>
      <c r="AT831" s="161" t="s">
        <v>160</v>
      </c>
      <c r="AU831" s="161" t="s">
        <v>80</v>
      </c>
      <c r="AV831" s="13" t="s">
        <v>80</v>
      </c>
      <c r="AW831" s="13" t="s">
        <v>27</v>
      </c>
      <c r="AX831" s="13" t="s">
        <v>71</v>
      </c>
      <c r="AY831" s="161" t="s">
        <v>152</v>
      </c>
    </row>
    <row r="832" spans="1:65" s="14" customFormat="1">
      <c r="B832" s="167"/>
      <c r="D832" s="160" t="s">
        <v>160</v>
      </c>
      <c r="E832" s="168" t="s">
        <v>1</v>
      </c>
      <c r="F832" s="169" t="s">
        <v>162</v>
      </c>
      <c r="H832" s="170">
        <v>16.443999999999999</v>
      </c>
      <c r="L832" s="167"/>
      <c r="M832" s="171"/>
      <c r="N832" s="172"/>
      <c r="O832" s="172"/>
      <c r="P832" s="172"/>
      <c r="Q832" s="172"/>
      <c r="R832" s="172"/>
      <c r="S832" s="172"/>
      <c r="T832" s="173"/>
      <c r="AT832" s="168" t="s">
        <v>160</v>
      </c>
      <c r="AU832" s="168" t="s">
        <v>80</v>
      </c>
      <c r="AV832" s="14" t="s">
        <v>158</v>
      </c>
      <c r="AW832" s="14" t="s">
        <v>27</v>
      </c>
      <c r="AX832" s="14" t="s">
        <v>78</v>
      </c>
      <c r="AY832" s="168" t="s">
        <v>152</v>
      </c>
    </row>
    <row r="833" spans="1:65" s="2" customFormat="1" ht="21.75" customHeight="1">
      <c r="A833" s="30"/>
      <c r="B833" s="146"/>
      <c r="C833" s="193" t="s">
        <v>1279</v>
      </c>
      <c r="D833" s="193" t="s">
        <v>709</v>
      </c>
      <c r="E833" s="194" t="s">
        <v>1280</v>
      </c>
      <c r="F833" s="195" t="s">
        <v>1281</v>
      </c>
      <c r="G833" s="196" t="s">
        <v>157</v>
      </c>
      <c r="H833" s="197">
        <v>18.911000000000001</v>
      </c>
      <c r="I833" s="198">
        <v>456.8</v>
      </c>
      <c r="J833" s="198">
        <f>ROUND(I833*H833,2)</f>
        <v>8638.5400000000009</v>
      </c>
      <c r="K833" s="195" t="s">
        <v>173</v>
      </c>
      <c r="L833" s="199"/>
      <c r="M833" s="200" t="s">
        <v>1</v>
      </c>
      <c r="N833" s="201" t="s">
        <v>36</v>
      </c>
      <c r="O833" s="155">
        <v>0</v>
      </c>
      <c r="P833" s="155">
        <f>O833*H833</f>
        <v>0</v>
      </c>
      <c r="Q833" s="155">
        <v>9.3100000000000006E-3</v>
      </c>
      <c r="R833" s="155">
        <f>Q833*H833</f>
        <v>0.17606141000000003</v>
      </c>
      <c r="S833" s="155">
        <v>0</v>
      </c>
      <c r="T833" s="156">
        <f>S833*H833</f>
        <v>0</v>
      </c>
      <c r="U833" s="30"/>
      <c r="V833" s="30"/>
      <c r="W833" s="30"/>
      <c r="X833" s="30"/>
      <c r="Y833" s="30"/>
      <c r="Z833" s="30"/>
      <c r="AA833" s="30"/>
      <c r="AB833" s="30"/>
      <c r="AC833" s="30"/>
      <c r="AD833" s="30"/>
      <c r="AE833" s="30"/>
      <c r="AR833" s="157" t="s">
        <v>386</v>
      </c>
      <c r="AT833" s="157" t="s">
        <v>709</v>
      </c>
      <c r="AU833" s="157" t="s">
        <v>80</v>
      </c>
      <c r="AY833" s="18" t="s">
        <v>152</v>
      </c>
      <c r="BE833" s="158">
        <f>IF(N833="základní",J833,0)</f>
        <v>8638.5400000000009</v>
      </c>
      <c r="BF833" s="158">
        <f>IF(N833="snížená",J833,0)</f>
        <v>0</v>
      </c>
      <c r="BG833" s="158">
        <f>IF(N833="zákl. přenesená",J833,0)</f>
        <v>0</v>
      </c>
      <c r="BH833" s="158">
        <f>IF(N833="sníž. přenesená",J833,0)</f>
        <v>0</v>
      </c>
      <c r="BI833" s="158">
        <f>IF(N833="nulová",J833,0)</f>
        <v>0</v>
      </c>
      <c r="BJ833" s="18" t="s">
        <v>78</v>
      </c>
      <c r="BK833" s="158">
        <f>ROUND(I833*H833,2)</f>
        <v>8638.5400000000009</v>
      </c>
      <c r="BL833" s="18" t="s">
        <v>244</v>
      </c>
      <c r="BM833" s="157" t="s">
        <v>1282</v>
      </c>
    </row>
    <row r="834" spans="1:65" s="13" customFormat="1">
      <c r="B834" s="159"/>
      <c r="D834" s="160" t="s">
        <v>160</v>
      </c>
      <c r="E834" s="161" t="s">
        <v>1</v>
      </c>
      <c r="F834" s="162" t="s">
        <v>1283</v>
      </c>
      <c r="H834" s="163">
        <v>18.911000000000001</v>
      </c>
      <c r="L834" s="159"/>
      <c r="M834" s="164"/>
      <c r="N834" s="165"/>
      <c r="O834" s="165"/>
      <c r="P834" s="165"/>
      <c r="Q834" s="165"/>
      <c r="R834" s="165"/>
      <c r="S834" s="165"/>
      <c r="T834" s="166"/>
      <c r="AT834" s="161" t="s">
        <v>160</v>
      </c>
      <c r="AU834" s="161" t="s">
        <v>80</v>
      </c>
      <c r="AV834" s="13" t="s">
        <v>80</v>
      </c>
      <c r="AW834" s="13" t="s">
        <v>27</v>
      </c>
      <c r="AX834" s="13" t="s">
        <v>78</v>
      </c>
      <c r="AY834" s="161" t="s">
        <v>152</v>
      </c>
    </row>
    <row r="835" spans="1:65" s="2" customFormat="1" ht="21.75" customHeight="1">
      <c r="A835" s="30"/>
      <c r="B835" s="146"/>
      <c r="C835" s="147" t="s">
        <v>1284</v>
      </c>
      <c r="D835" s="147" t="s">
        <v>154</v>
      </c>
      <c r="E835" s="148" t="s">
        <v>1285</v>
      </c>
      <c r="F835" s="149" t="s">
        <v>1286</v>
      </c>
      <c r="G835" s="150" t="s">
        <v>165</v>
      </c>
      <c r="H835" s="151">
        <v>0.34499999999999997</v>
      </c>
      <c r="I835" s="152">
        <v>86.85</v>
      </c>
      <c r="J835" s="152">
        <f>ROUND(I835*H835,2)</f>
        <v>29.96</v>
      </c>
      <c r="K835" s="149" t="s">
        <v>173</v>
      </c>
      <c r="L835" s="31"/>
      <c r="M835" s="153" t="s">
        <v>1</v>
      </c>
      <c r="N835" s="154" t="s">
        <v>36</v>
      </c>
      <c r="O835" s="155">
        <v>0</v>
      </c>
      <c r="P835" s="155">
        <f>O835*H835</f>
        <v>0</v>
      </c>
      <c r="Q835" s="155">
        <v>2.81E-3</v>
      </c>
      <c r="R835" s="155">
        <f>Q835*H835</f>
        <v>9.6944999999999996E-4</v>
      </c>
      <c r="S835" s="155">
        <v>0</v>
      </c>
      <c r="T835" s="156">
        <f>S835*H835</f>
        <v>0</v>
      </c>
      <c r="U835" s="30"/>
      <c r="V835" s="30"/>
      <c r="W835" s="30"/>
      <c r="X835" s="30"/>
      <c r="Y835" s="30"/>
      <c r="Z835" s="30"/>
      <c r="AA835" s="30"/>
      <c r="AB835" s="30"/>
      <c r="AC835" s="30"/>
      <c r="AD835" s="30"/>
      <c r="AE835" s="30"/>
      <c r="AR835" s="157" t="s">
        <v>244</v>
      </c>
      <c r="AT835" s="157" t="s">
        <v>154</v>
      </c>
      <c r="AU835" s="157" t="s">
        <v>80</v>
      </c>
      <c r="AY835" s="18" t="s">
        <v>152</v>
      </c>
      <c r="BE835" s="158">
        <f>IF(N835="základní",J835,0)</f>
        <v>29.96</v>
      </c>
      <c r="BF835" s="158">
        <f>IF(N835="snížená",J835,0)</f>
        <v>0</v>
      </c>
      <c r="BG835" s="158">
        <f>IF(N835="zákl. přenesená",J835,0)</f>
        <v>0</v>
      </c>
      <c r="BH835" s="158">
        <f>IF(N835="sníž. přenesená",J835,0)</f>
        <v>0</v>
      </c>
      <c r="BI835" s="158">
        <f>IF(N835="nulová",J835,0)</f>
        <v>0</v>
      </c>
      <c r="BJ835" s="18" t="s">
        <v>78</v>
      </c>
      <c r="BK835" s="158">
        <f>ROUND(I835*H835,2)</f>
        <v>29.96</v>
      </c>
      <c r="BL835" s="18" t="s">
        <v>244</v>
      </c>
      <c r="BM835" s="157" t="s">
        <v>1287</v>
      </c>
    </row>
    <row r="836" spans="1:65" s="13" customFormat="1">
      <c r="B836" s="159"/>
      <c r="D836" s="160" t="s">
        <v>160</v>
      </c>
      <c r="E836" s="161" t="s">
        <v>1</v>
      </c>
      <c r="F836" s="162" t="s">
        <v>1288</v>
      </c>
      <c r="H836" s="163">
        <v>0.34499999999999997</v>
      </c>
      <c r="L836" s="159"/>
      <c r="M836" s="164"/>
      <c r="N836" s="165"/>
      <c r="O836" s="165"/>
      <c r="P836" s="165"/>
      <c r="Q836" s="165"/>
      <c r="R836" s="165"/>
      <c r="S836" s="165"/>
      <c r="T836" s="166"/>
      <c r="AT836" s="161" t="s">
        <v>160</v>
      </c>
      <c r="AU836" s="161" t="s">
        <v>80</v>
      </c>
      <c r="AV836" s="13" t="s">
        <v>80</v>
      </c>
      <c r="AW836" s="13" t="s">
        <v>27</v>
      </c>
      <c r="AX836" s="13" t="s">
        <v>78</v>
      </c>
      <c r="AY836" s="161" t="s">
        <v>152</v>
      </c>
    </row>
    <row r="837" spans="1:65" s="2" customFormat="1" ht="33" customHeight="1">
      <c r="A837" s="30"/>
      <c r="B837" s="146"/>
      <c r="C837" s="147" t="s">
        <v>1289</v>
      </c>
      <c r="D837" s="147" t="s">
        <v>154</v>
      </c>
      <c r="E837" s="148" t="s">
        <v>1290</v>
      </c>
      <c r="F837" s="149" t="s">
        <v>1291</v>
      </c>
      <c r="G837" s="150" t="s">
        <v>1292</v>
      </c>
      <c r="H837" s="151">
        <v>0.4</v>
      </c>
      <c r="I837" s="152">
        <v>77492</v>
      </c>
      <c r="J837" s="152">
        <f>ROUND(I837*H837,2)</f>
        <v>30996.799999999999</v>
      </c>
      <c r="K837" s="149" t="s">
        <v>1</v>
      </c>
      <c r="L837" s="31"/>
      <c r="M837" s="153" t="s">
        <v>1</v>
      </c>
      <c r="N837" s="154" t="s">
        <v>36</v>
      </c>
      <c r="O837" s="155">
        <v>0.186</v>
      </c>
      <c r="P837" s="155">
        <f>O837*H837</f>
        <v>7.4400000000000008E-2</v>
      </c>
      <c r="Q837" s="155">
        <v>0</v>
      </c>
      <c r="R837" s="155">
        <f>Q837*H837</f>
        <v>0</v>
      </c>
      <c r="S837" s="155">
        <v>0</v>
      </c>
      <c r="T837" s="156">
        <f>S837*H837</f>
        <v>0</v>
      </c>
      <c r="U837" s="30"/>
      <c r="V837" s="30"/>
      <c r="W837" s="30"/>
      <c r="X837" s="30"/>
      <c r="Y837" s="30"/>
      <c r="Z837" s="30"/>
      <c r="AA837" s="30"/>
      <c r="AB837" s="30"/>
      <c r="AC837" s="30"/>
      <c r="AD837" s="30"/>
      <c r="AE837" s="30"/>
      <c r="AR837" s="157" t="s">
        <v>244</v>
      </c>
      <c r="AT837" s="157" t="s">
        <v>154</v>
      </c>
      <c r="AU837" s="157" t="s">
        <v>80</v>
      </c>
      <c r="AY837" s="18" t="s">
        <v>152</v>
      </c>
      <c r="BE837" s="158">
        <f>IF(N837="základní",J837,0)</f>
        <v>30996.799999999999</v>
      </c>
      <c r="BF837" s="158">
        <f>IF(N837="snížená",J837,0)</f>
        <v>0</v>
      </c>
      <c r="BG837" s="158">
        <f>IF(N837="zákl. přenesená",J837,0)</f>
        <v>0</v>
      </c>
      <c r="BH837" s="158">
        <f>IF(N837="sníž. přenesená",J837,0)</f>
        <v>0</v>
      </c>
      <c r="BI837" s="158">
        <f>IF(N837="nulová",J837,0)</f>
        <v>0</v>
      </c>
      <c r="BJ837" s="18" t="s">
        <v>78</v>
      </c>
      <c r="BK837" s="158">
        <f>ROUND(I837*H837,2)</f>
        <v>30996.799999999999</v>
      </c>
      <c r="BL837" s="18" t="s">
        <v>244</v>
      </c>
      <c r="BM837" s="157" t="s">
        <v>1293</v>
      </c>
    </row>
    <row r="838" spans="1:65" s="2" customFormat="1" ht="19.5">
      <c r="A838" s="30"/>
      <c r="B838" s="31"/>
      <c r="C838" s="30"/>
      <c r="D838" s="160" t="s">
        <v>381</v>
      </c>
      <c r="E838" s="30"/>
      <c r="F838" s="180" t="s">
        <v>769</v>
      </c>
      <c r="G838" s="30"/>
      <c r="H838" s="30"/>
      <c r="I838" s="30"/>
      <c r="J838" s="30"/>
      <c r="K838" s="30"/>
      <c r="L838" s="31"/>
      <c r="M838" s="181"/>
      <c r="N838" s="182"/>
      <c r="O838" s="56"/>
      <c r="P838" s="56"/>
      <c r="Q838" s="56"/>
      <c r="R838" s="56"/>
      <c r="S838" s="56"/>
      <c r="T838" s="57"/>
      <c r="U838" s="30"/>
      <c r="V838" s="30"/>
      <c r="W838" s="30"/>
      <c r="X838" s="30"/>
      <c r="Y838" s="30"/>
      <c r="Z838" s="30"/>
      <c r="AA838" s="30"/>
      <c r="AB838" s="30"/>
      <c r="AC838" s="30"/>
      <c r="AD838" s="30"/>
      <c r="AE838" s="30"/>
      <c r="AT838" s="18" t="s">
        <v>381</v>
      </c>
      <c r="AU838" s="18" t="s">
        <v>80</v>
      </c>
    </row>
    <row r="839" spans="1:65" s="13" customFormat="1">
      <c r="B839" s="159"/>
      <c r="D839" s="160" t="s">
        <v>160</v>
      </c>
      <c r="E839" s="161" t="s">
        <v>1</v>
      </c>
      <c r="F839" s="162" t="s">
        <v>1262</v>
      </c>
      <c r="H839" s="163">
        <v>0.4</v>
      </c>
      <c r="L839" s="159"/>
      <c r="M839" s="164"/>
      <c r="N839" s="165"/>
      <c r="O839" s="165"/>
      <c r="P839" s="165"/>
      <c r="Q839" s="165"/>
      <c r="R839" s="165"/>
      <c r="S839" s="165"/>
      <c r="T839" s="166"/>
      <c r="AT839" s="161" t="s">
        <v>160</v>
      </c>
      <c r="AU839" s="161" t="s">
        <v>80</v>
      </c>
      <c r="AV839" s="13" t="s">
        <v>80</v>
      </c>
      <c r="AW839" s="13" t="s">
        <v>27</v>
      </c>
      <c r="AX839" s="13" t="s">
        <v>78</v>
      </c>
      <c r="AY839" s="161" t="s">
        <v>152</v>
      </c>
    </row>
    <row r="840" spans="1:65" s="2" customFormat="1" ht="21.75" customHeight="1">
      <c r="A840" s="30"/>
      <c r="B840" s="146"/>
      <c r="C840" s="147" t="s">
        <v>1294</v>
      </c>
      <c r="D840" s="147" t="s">
        <v>154</v>
      </c>
      <c r="E840" s="148" t="s">
        <v>1295</v>
      </c>
      <c r="F840" s="149" t="s">
        <v>1296</v>
      </c>
      <c r="G840" s="150" t="s">
        <v>214</v>
      </c>
      <c r="H840" s="151">
        <v>0.82699999999999996</v>
      </c>
      <c r="I840" s="152">
        <v>930.16</v>
      </c>
      <c r="J840" s="152">
        <f>ROUND(I840*H840,2)</f>
        <v>769.24</v>
      </c>
      <c r="K840" s="149" t="s">
        <v>173</v>
      </c>
      <c r="L840" s="31"/>
      <c r="M840" s="153" t="s">
        <v>1</v>
      </c>
      <c r="N840" s="154" t="s">
        <v>36</v>
      </c>
      <c r="O840" s="155">
        <v>1.7509999999999999</v>
      </c>
      <c r="P840" s="155">
        <f>O840*H840</f>
        <v>1.4480769999999998</v>
      </c>
      <c r="Q840" s="155">
        <v>0</v>
      </c>
      <c r="R840" s="155">
        <f>Q840*H840</f>
        <v>0</v>
      </c>
      <c r="S840" s="155">
        <v>0</v>
      </c>
      <c r="T840" s="156">
        <f>S840*H840</f>
        <v>0</v>
      </c>
      <c r="U840" s="30"/>
      <c r="V840" s="30"/>
      <c r="W840" s="30"/>
      <c r="X840" s="30"/>
      <c r="Y840" s="30"/>
      <c r="Z840" s="30"/>
      <c r="AA840" s="30"/>
      <c r="AB840" s="30"/>
      <c r="AC840" s="30"/>
      <c r="AD840" s="30"/>
      <c r="AE840" s="30"/>
      <c r="AR840" s="157" t="s">
        <v>244</v>
      </c>
      <c r="AT840" s="157" t="s">
        <v>154</v>
      </c>
      <c r="AU840" s="157" t="s">
        <v>80</v>
      </c>
      <c r="AY840" s="18" t="s">
        <v>152</v>
      </c>
      <c r="BE840" s="158">
        <f>IF(N840="základní",J840,0)</f>
        <v>769.24</v>
      </c>
      <c r="BF840" s="158">
        <f>IF(N840="snížená",J840,0)</f>
        <v>0</v>
      </c>
      <c r="BG840" s="158">
        <f>IF(N840="zákl. přenesená",J840,0)</f>
        <v>0</v>
      </c>
      <c r="BH840" s="158">
        <f>IF(N840="sníž. přenesená",J840,0)</f>
        <v>0</v>
      </c>
      <c r="BI840" s="158">
        <f>IF(N840="nulová",J840,0)</f>
        <v>0</v>
      </c>
      <c r="BJ840" s="18" t="s">
        <v>78</v>
      </c>
      <c r="BK840" s="158">
        <f>ROUND(I840*H840,2)</f>
        <v>769.24</v>
      </c>
      <c r="BL840" s="18" t="s">
        <v>244</v>
      </c>
      <c r="BM840" s="157" t="s">
        <v>1297</v>
      </c>
    </row>
    <row r="841" spans="1:65" s="12" customFormat="1" ht="22.9" customHeight="1">
      <c r="B841" s="134"/>
      <c r="D841" s="135" t="s">
        <v>70</v>
      </c>
      <c r="E841" s="144" t="s">
        <v>1298</v>
      </c>
      <c r="F841" s="144" t="s">
        <v>1299</v>
      </c>
      <c r="J841" s="145">
        <f>BK841</f>
        <v>40643.72</v>
      </c>
      <c r="L841" s="134"/>
      <c r="M841" s="138"/>
      <c r="N841" s="139"/>
      <c r="O841" s="139"/>
      <c r="P841" s="140">
        <f>SUM(P842:P857)</f>
        <v>55.714787999999999</v>
      </c>
      <c r="Q841" s="139"/>
      <c r="R841" s="140">
        <f>SUM(R842:R857)</f>
        <v>0.57840049999999998</v>
      </c>
      <c r="S841" s="139"/>
      <c r="T841" s="141">
        <f>SUM(T842:T857)</f>
        <v>0</v>
      </c>
      <c r="AR841" s="135" t="s">
        <v>80</v>
      </c>
      <c r="AT841" s="142" t="s">
        <v>70</v>
      </c>
      <c r="AU841" s="142" t="s">
        <v>78</v>
      </c>
      <c r="AY841" s="135" t="s">
        <v>152</v>
      </c>
      <c r="BK841" s="143">
        <f>SUM(BK842:BK857)</f>
        <v>40643.72</v>
      </c>
    </row>
    <row r="842" spans="1:65" s="2" customFormat="1" ht="21.75" customHeight="1">
      <c r="A842" s="30"/>
      <c r="B842" s="146"/>
      <c r="C842" s="147" t="s">
        <v>1300</v>
      </c>
      <c r="D842" s="147" t="s">
        <v>154</v>
      </c>
      <c r="E842" s="148" t="s">
        <v>1301</v>
      </c>
      <c r="F842" s="149" t="s">
        <v>1302</v>
      </c>
      <c r="G842" s="150" t="s">
        <v>157</v>
      </c>
      <c r="H842" s="151">
        <v>21.95</v>
      </c>
      <c r="I842" s="152">
        <v>432.2</v>
      </c>
      <c r="J842" s="152">
        <f>ROUND(I842*H842,2)</f>
        <v>9486.7900000000009</v>
      </c>
      <c r="K842" s="149" t="s">
        <v>173</v>
      </c>
      <c r="L842" s="31"/>
      <c r="M842" s="153" t="s">
        <v>1</v>
      </c>
      <c r="N842" s="154" t="s">
        <v>36</v>
      </c>
      <c r="O842" s="155">
        <v>0.96799999999999997</v>
      </c>
      <c r="P842" s="155">
        <f>O842*H842</f>
        <v>21.247599999999998</v>
      </c>
      <c r="Q842" s="155">
        <v>1.379E-2</v>
      </c>
      <c r="R842" s="155">
        <f>Q842*H842</f>
        <v>0.30269049999999997</v>
      </c>
      <c r="S842" s="155">
        <v>0</v>
      </c>
      <c r="T842" s="156">
        <f>S842*H842</f>
        <v>0</v>
      </c>
      <c r="U842" s="30"/>
      <c r="V842" s="30"/>
      <c r="W842" s="30"/>
      <c r="X842" s="30"/>
      <c r="Y842" s="30"/>
      <c r="Z842" s="30"/>
      <c r="AA842" s="30"/>
      <c r="AB842" s="30"/>
      <c r="AC842" s="30"/>
      <c r="AD842" s="30"/>
      <c r="AE842" s="30"/>
      <c r="AR842" s="157" t="s">
        <v>244</v>
      </c>
      <c r="AT842" s="157" t="s">
        <v>154</v>
      </c>
      <c r="AU842" s="157" t="s">
        <v>80</v>
      </c>
      <c r="AY842" s="18" t="s">
        <v>152</v>
      </c>
      <c r="BE842" s="158">
        <f>IF(N842="základní",J842,0)</f>
        <v>9486.7900000000009</v>
      </c>
      <c r="BF842" s="158">
        <f>IF(N842="snížená",J842,0)</f>
        <v>0</v>
      </c>
      <c r="BG842" s="158">
        <f>IF(N842="zákl. přenesená",J842,0)</f>
        <v>0</v>
      </c>
      <c r="BH842" s="158">
        <f>IF(N842="sníž. přenesená",J842,0)</f>
        <v>0</v>
      </c>
      <c r="BI842" s="158">
        <f>IF(N842="nulová",J842,0)</f>
        <v>0</v>
      </c>
      <c r="BJ842" s="18" t="s">
        <v>78</v>
      </c>
      <c r="BK842" s="158">
        <f>ROUND(I842*H842,2)</f>
        <v>9486.7900000000009</v>
      </c>
      <c r="BL842" s="18" t="s">
        <v>244</v>
      </c>
      <c r="BM842" s="157" t="s">
        <v>1303</v>
      </c>
    </row>
    <row r="843" spans="1:65" s="15" customFormat="1">
      <c r="B843" s="174"/>
      <c r="D843" s="160" t="s">
        <v>160</v>
      </c>
      <c r="E843" s="175" t="s">
        <v>1</v>
      </c>
      <c r="F843" s="176" t="s">
        <v>1304</v>
      </c>
      <c r="H843" s="175" t="s">
        <v>1</v>
      </c>
      <c r="L843" s="174"/>
      <c r="M843" s="177"/>
      <c r="N843" s="178"/>
      <c r="O843" s="178"/>
      <c r="P843" s="178"/>
      <c r="Q843" s="178"/>
      <c r="R843" s="178"/>
      <c r="S843" s="178"/>
      <c r="T843" s="179"/>
      <c r="AT843" s="175" t="s">
        <v>160</v>
      </c>
      <c r="AU843" s="175" t="s">
        <v>80</v>
      </c>
      <c r="AV843" s="15" t="s">
        <v>78</v>
      </c>
      <c r="AW843" s="15" t="s">
        <v>27</v>
      </c>
      <c r="AX843" s="15" t="s">
        <v>71</v>
      </c>
      <c r="AY843" s="175" t="s">
        <v>152</v>
      </c>
    </row>
    <row r="844" spans="1:65" s="13" customFormat="1">
      <c r="B844" s="159"/>
      <c r="D844" s="160" t="s">
        <v>160</v>
      </c>
      <c r="E844" s="161" t="s">
        <v>1</v>
      </c>
      <c r="F844" s="162" t="s">
        <v>1305</v>
      </c>
      <c r="H844" s="163">
        <v>21.95</v>
      </c>
      <c r="L844" s="159"/>
      <c r="M844" s="164"/>
      <c r="N844" s="165"/>
      <c r="O844" s="165"/>
      <c r="P844" s="165"/>
      <c r="Q844" s="165"/>
      <c r="R844" s="165"/>
      <c r="S844" s="165"/>
      <c r="T844" s="166"/>
      <c r="AT844" s="161" t="s">
        <v>160</v>
      </c>
      <c r="AU844" s="161" t="s">
        <v>80</v>
      </c>
      <c r="AV844" s="13" t="s">
        <v>80</v>
      </c>
      <c r="AW844" s="13" t="s">
        <v>27</v>
      </c>
      <c r="AX844" s="13" t="s">
        <v>71</v>
      </c>
      <c r="AY844" s="161" t="s">
        <v>152</v>
      </c>
    </row>
    <row r="845" spans="1:65" s="14" customFormat="1">
      <c r="B845" s="167"/>
      <c r="D845" s="160" t="s">
        <v>160</v>
      </c>
      <c r="E845" s="168" t="s">
        <v>1</v>
      </c>
      <c r="F845" s="169" t="s">
        <v>162</v>
      </c>
      <c r="H845" s="170">
        <v>21.95</v>
      </c>
      <c r="L845" s="167"/>
      <c r="M845" s="171"/>
      <c r="N845" s="172"/>
      <c r="O845" s="172"/>
      <c r="P845" s="172"/>
      <c r="Q845" s="172"/>
      <c r="R845" s="172"/>
      <c r="S845" s="172"/>
      <c r="T845" s="173"/>
      <c r="AT845" s="168" t="s">
        <v>160</v>
      </c>
      <c r="AU845" s="168" t="s">
        <v>80</v>
      </c>
      <c r="AV845" s="14" t="s">
        <v>158</v>
      </c>
      <c r="AW845" s="14" t="s">
        <v>27</v>
      </c>
      <c r="AX845" s="14" t="s">
        <v>78</v>
      </c>
      <c r="AY845" s="168" t="s">
        <v>152</v>
      </c>
    </row>
    <row r="846" spans="1:65" s="2" customFormat="1" ht="21.75" customHeight="1">
      <c r="A846" s="30"/>
      <c r="B846" s="146"/>
      <c r="C846" s="147" t="s">
        <v>1306</v>
      </c>
      <c r="D846" s="147" t="s">
        <v>154</v>
      </c>
      <c r="E846" s="148" t="s">
        <v>1307</v>
      </c>
      <c r="F846" s="149" t="s">
        <v>1308</v>
      </c>
      <c r="G846" s="150" t="s">
        <v>157</v>
      </c>
      <c r="H846" s="151">
        <v>43.35</v>
      </c>
      <c r="I846" s="152">
        <v>265.49</v>
      </c>
      <c r="J846" s="152">
        <f>ROUND(I846*H846,2)</f>
        <v>11508.99</v>
      </c>
      <c r="K846" s="149" t="s">
        <v>173</v>
      </c>
      <c r="L846" s="31"/>
      <c r="M846" s="153" t="s">
        <v>1</v>
      </c>
      <c r="N846" s="154" t="s">
        <v>36</v>
      </c>
      <c r="O846" s="155">
        <v>0.57799999999999996</v>
      </c>
      <c r="P846" s="155">
        <f>O846*H846</f>
        <v>25.0563</v>
      </c>
      <c r="Q846" s="155">
        <v>1.17E-3</v>
      </c>
      <c r="R846" s="155">
        <f>Q846*H846</f>
        <v>5.0719500000000001E-2</v>
      </c>
      <c r="S846" s="155">
        <v>0</v>
      </c>
      <c r="T846" s="156">
        <f>S846*H846</f>
        <v>0</v>
      </c>
      <c r="U846" s="30"/>
      <c r="V846" s="30"/>
      <c r="W846" s="30"/>
      <c r="X846" s="30"/>
      <c r="Y846" s="30"/>
      <c r="Z846" s="30"/>
      <c r="AA846" s="30"/>
      <c r="AB846" s="30"/>
      <c r="AC846" s="30"/>
      <c r="AD846" s="30"/>
      <c r="AE846" s="30"/>
      <c r="AR846" s="157" t="s">
        <v>244</v>
      </c>
      <c r="AT846" s="157" t="s">
        <v>154</v>
      </c>
      <c r="AU846" s="157" t="s">
        <v>80</v>
      </c>
      <c r="AY846" s="18" t="s">
        <v>152</v>
      </c>
      <c r="BE846" s="158">
        <f>IF(N846="základní",J846,0)</f>
        <v>11508.99</v>
      </c>
      <c r="BF846" s="158">
        <f>IF(N846="snížená",J846,0)</f>
        <v>0</v>
      </c>
      <c r="BG846" s="158">
        <f>IF(N846="zákl. přenesená",J846,0)</f>
        <v>0</v>
      </c>
      <c r="BH846" s="158">
        <f>IF(N846="sníž. přenesená",J846,0)</f>
        <v>0</v>
      </c>
      <c r="BI846" s="158">
        <f>IF(N846="nulová",J846,0)</f>
        <v>0</v>
      </c>
      <c r="BJ846" s="18" t="s">
        <v>78</v>
      </c>
      <c r="BK846" s="158">
        <f>ROUND(I846*H846,2)</f>
        <v>11508.99</v>
      </c>
      <c r="BL846" s="18" t="s">
        <v>244</v>
      </c>
      <c r="BM846" s="157" t="s">
        <v>1309</v>
      </c>
    </row>
    <row r="847" spans="1:65" s="15" customFormat="1">
      <c r="B847" s="174"/>
      <c r="D847" s="160" t="s">
        <v>160</v>
      </c>
      <c r="E847" s="175" t="s">
        <v>1</v>
      </c>
      <c r="F847" s="176" t="s">
        <v>1304</v>
      </c>
      <c r="H847" s="175" t="s">
        <v>1</v>
      </c>
      <c r="L847" s="174"/>
      <c r="M847" s="177"/>
      <c r="N847" s="178"/>
      <c r="O847" s="178"/>
      <c r="P847" s="178"/>
      <c r="Q847" s="178"/>
      <c r="R847" s="178"/>
      <c r="S847" s="178"/>
      <c r="T847" s="179"/>
      <c r="AT847" s="175" t="s">
        <v>160</v>
      </c>
      <c r="AU847" s="175" t="s">
        <v>80</v>
      </c>
      <c r="AV847" s="15" t="s">
        <v>78</v>
      </c>
      <c r="AW847" s="15" t="s">
        <v>27</v>
      </c>
      <c r="AX847" s="15" t="s">
        <v>71</v>
      </c>
      <c r="AY847" s="175" t="s">
        <v>152</v>
      </c>
    </row>
    <row r="848" spans="1:65" s="13" customFormat="1">
      <c r="B848" s="159"/>
      <c r="D848" s="160" t="s">
        <v>160</v>
      </c>
      <c r="E848" s="161" t="s">
        <v>1</v>
      </c>
      <c r="F848" s="162" t="s">
        <v>1310</v>
      </c>
      <c r="H848" s="163">
        <v>43.35</v>
      </c>
      <c r="L848" s="159"/>
      <c r="M848" s="164"/>
      <c r="N848" s="165"/>
      <c r="O848" s="165"/>
      <c r="P848" s="165"/>
      <c r="Q848" s="165"/>
      <c r="R848" s="165"/>
      <c r="S848" s="165"/>
      <c r="T848" s="166"/>
      <c r="AT848" s="161" t="s">
        <v>160</v>
      </c>
      <c r="AU848" s="161" t="s">
        <v>80</v>
      </c>
      <c r="AV848" s="13" t="s">
        <v>80</v>
      </c>
      <c r="AW848" s="13" t="s">
        <v>27</v>
      </c>
      <c r="AX848" s="13" t="s">
        <v>71</v>
      </c>
      <c r="AY848" s="161" t="s">
        <v>152</v>
      </c>
    </row>
    <row r="849" spans="1:65" s="14" customFormat="1">
      <c r="B849" s="167"/>
      <c r="D849" s="160" t="s">
        <v>160</v>
      </c>
      <c r="E849" s="168" t="s">
        <v>1</v>
      </c>
      <c r="F849" s="169" t="s">
        <v>162</v>
      </c>
      <c r="H849" s="170">
        <v>43.35</v>
      </c>
      <c r="L849" s="167"/>
      <c r="M849" s="171"/>
      <c r="N849" s="172"/>
      <c r="O849" s="172"/>
      <c r="P849" s="172"/>
      <c r="Q849" s="172"/>
      <c r="R849" s="172"/>
      <c r="S849" s="172"/>
      <c r="T849" s="173"/>
      <c r="AT849" s="168" t="s">
        <v>160</v>
      </c>
      <c r="AU849" s="168" t="s">
        <v>80</v>
      </c>
      <c r="AV849" s="14" t="s">
        <v>158</v>
      </c>
      <c r="AW849" s="14" t="s">
        <v>27</v>
      </c>
      <c r="AX849" s="14" t="s">
        <v>78</v>
      </c>
      <c r="AY849" s="168" t="s">
        <v>152</v>
      </c>
    </row>
    <row r="850" spans="1:65" s="2" customFormat="1" ht="21.75" customHeight="1">
      <c r="A850" s="30"/>
      <c r="B850" s="146"/>
      <c r="C850" s="193" t="s">
        <v>1311</v>
      </c>
      <c r="D850" s="193" t="s">
        <v>709</v>
      </c>
      <c r="E850" s="194" t="s">
        <v>1312</v>
      </c>
      <c r="F850" s="195" t="s">
        <v>1313</v>
      </c>
      <c r="G850" s="196" t="s">
        <v>157</v>
      </c>
      <c r="H850" s="197">
        <v>47.685000000000002</v>
      </c>
      <c r="I850" s="198">
        <v>330.4</v>
      </c>
      <c r="J850" s="198">
        <f>ROUND(I850*H850,2)</f>
        <v>15755.12</v>
      </c>
      <c r="K850" s="195" t="s">
        <v>173</v>
      </c>
      <c r="L850" s="199"/>
      <c r="M850" s="200" t="s">
        <v>1</v>
      </c>
      <c r="N850" s="201" t="s">
        <v>36</v>
      </c>
      <c r="O850" s="155">
        <v>0</v>
      </c>
      <c r="P850" s="155">
        <f>O850*H850</f>
        <v>0</v>
      </c>
      <c r="Q850" s="155">
        <v>4.4999999999999997E-3</v>
      </c>
      <c r="R850" s="155">
        <f>Q850*H850</f>
        <v>0.21458249999999998</v>
      </c>
      <c r="S850" s="155">
        <v>0</v>
      </c>
      <c r="T850" s="156">
        <f>S850*H850</f>
        <v>0</v>
      </c>
      <c r="U850" s="30"/>
      <c r="V850" s="30"/>
      <c r="W850" s="30"/>
      <c r="X850" s="30"/>
      <c r="Y850" s="30"/>
      <c r="Z850" s="30"/>
      <c r="AA850" s="30"/>
      <c r="AB850" s="30"/>
      <c r="AC850" s="30"/>
      <c r="AD850" s="30"/>
      <c r="AE850" s="30"/>
      <c r="AR850" s="157" t="s">
        <v>386</v>
      </c>
      <c r="AT850" s="157" t="s">
        <v>709</v>
      </c>
      <c r="AU850" s="157" t="s">
        <v>80</v>
      </c>
      <c r="AY850" s="18" t="s">
        <v>152</v>
      </c>
      <c r="BE850" s="158">
        <f>IF(N850="základní",J850,0)</f>
        <v>15755.12</v>
      </c>
      <c r="BF850" s="158">
        <f>IF(N850="snížená",J850,0)</f>
        <v>0</v>
      </c>
      <c r="BG850" s="158">
        <f>IF(N850="zákl. přenesená",J850,0)</f>
        <v>0</v>
      </c>
      <c r="BH850" s="158">
        <f>IF(N850="sníž. přenesená",J850,0)</f>
        <v>0</v>
      </c>
      <c r="BI850" s="158">
        <f>IF(N850="nulová",J850,0)</f>
        <v>0</v>
      </c>
      <c r="BJ850" s="18" t="s">
        <v>78</v>
      </c>
      <c r="BK850" s="158">
        <f>ROUND(I850*H850,2)</f>
        <v>15755.12</v>
      </c>
      <c r="BL850" s="18" t="s">
        <v>244</v>
      </c>
      <c r="BM850" s="157" t="s">
        <v>1314</v>
      </c>
    </row>
    <row r="851" spans="1:65" s="13" customFormat="1">
      <c r="B851" s="159"/>
      <c r="D851" s="160" t="s">
        <v>160</v>
      </c>
      <c r="E851" s="161" t="s">
        <v>1</v>
      </c>
      <c r="F851" s="162" t="s">
        <v>1315</v>
      </c>
      <c r="H851" s="163">
        <v>47.685000000000002</v>
      </c>
      <c r="L851" s="159"/>
      <c r="M851" s="164"/>
      <c r="N851" s="165"/>
      <c r="O851" s="165"/>
      <c r="P851" s="165"/>
      <c r="Q851" s="165"/>
      <c r="R851" s="165"/>
      <c r="S851" s="165"/>
      <c r="T851" s="166"/>
      <c r="AT851" s="161" t="s">
        <v>160</v>
      </c>
      <c r="AU851" s="161" t="s">
        <v>80</v>
      </c>
      <c r="AV851" s="13" t="s">
        <v>80</v>
      </c>
      <c r="AW851" s="13" t="s">
        <v>27</v>
      </c>
      <c r="AX851" s="13" t="s">
        <v>78</v>
      </c>
      <c r="AY851" s="161" t="s">
        <v>152</v>
      </c>
    </row>
    <row r="852" spans="1:65" s="2" customFormat="1" ht="21.75" customHeight="1">
      <c r="A852" s="30"/>
      <c r="B852" s="146"/>
      <c r="C852" s="147" t="s">
        <v>1316</v>
      </c>
      <c r="D852" s="147" t="s">
        <v>154</v>
      </c>
      <c r="E852" s="148" t="s">
        <v>1317</v>
      </c>
      <c r="F852" s="149" t="s">
        <v>1318</v>
      </c>
      <c r="G852" s="150" t="s">
        <v>306</v>
      </c>
      <c r="H852" s="151">
        <v>52.04</v>
      </c>
      <c r="I852" s="152">
        <v>65.91</v>
      </c>
      <c r="J852" s="152">
        <f>ROUND(I852*H852,2)</f>
        <v>3429.96</v>
      </c>
      <c r="K852" s="149" t="s">
        <v>173</v>
      </c>
      <c r="L852" s="31"/>
      <c r="M852" s="153" t="s">
        <v>1</v>
      </c>
      <c r="N852" s="154" t="s">
        <v>36</v>
      </c>
      <c r="O852" s="155">
        <v>0.16800000000000001</v>
      </c>
      <c r="P852" s="155">
        <f>O852*H852</f>
        <v>8.7427200000000003</v>
      </c>
      <c r="Q852" s="155">
        <v>2.0000000000000001E-4</v>
      </c>
      <c r="R852" s="155">
        <f>Q852*H852</f>
        <v>1.0408000000000001E-2</v>
      </c>
      <c r="S852" s="155">
        <v>0</v>
      </c>
      <c r="T852" s="156">
        <f>S852*H852</f>
        <v>0</v>
      </c>
      <c r="U852" s="30"/>
      <c r="V852" s="30"/>
      <c r="W852" s="30"/>
      <c r="X852" s="30"/>
      <c r="Y852" s="30"/>
      <c r="Z852" s="30"/>
      <c r="AA852" s="30"/>
      <c r="AB852" s="30"/>
      <c r="AC852" s="30"/>
      <c r="AD852" s="30"/>
      <c r="AE852" s="30"/>
      <c r="AR852" s="157" t="s">
        <v>244</v>
      </c>
      <c r="AT852" s="157" t="s">
        <v>154</v>
      </c>
      <c r="AU852" s="157" t="s">
        <v>80</v>
      </c>
      <c r="AY852" s="18" t="s">
        <v>152</v>
      </c>
      <c r="BE852" s="158">
        <f>IF(N852="základní",J852,0)</f>
        <v>3429.96</v>
      </c>
      <c r="BF852" s="158">
        <f>IF(N852="snížená",J852,0)</f>
        <v>0</v>
      </c>
      <c r="BG852" s="158">
        <f>IF(N852="zákl. přenesená",J852,0)</f>
        <v>0</v>
      </c>
      <c r="BH852" s="158">
        <f>IF(N852="sníž. přenesená",J852,0)</f>
        <v>0</v>
      </c>
      <c r="BI852" s="158">
        <f>IF(N852="nulová",J852,0)</f>
        <v>0</v>
      </c>
      <c r="BJ852" s="18" t="s">
        <v>78</v>
      </c>
      <c r="BK852" s="158">
        <f>ROUND(I852*H852,2)</f>
        <v>3429.96</v>
      </c>
      <c r="BL852" s="18" t="s">
        <v>244</v>
      </c>
      <c r="BM852" s="157" t="s">
        <v>1319</v>
      </c>
    </row>
    <row r="853" spans="1:65" s="13" customFormat="1">
      <c r="B853" s="159"/>
      <c r="D853" s="160" t="s">
        <v>160</v>
      </c>
      <c r="E853" s="161" t="s">
        <v>1</v>
      </c>
      <c r="F853" s="162" t="s">
        <v>1320</v>
      </c>
      <c r="H853" s="163">
        <v>7.6</v>
      </c>
      <c r="L853" s="159"/>
      <c r="M853" s="164"/>
      <c r="N853" s="165"/>
      <c r="O853" s="165"/>
      <c r="P853" s="165"/>
      <c r="Q853" s="165"/>
      <c r="R853" s="165"/>
      <c r="S853" s="165"/>
      <c r="T853" s="166"/>
      <c r="AT853" s="161" t="s">
        <v>160</v>
      </c>
      <c r="AU853" s="161" t="s">
        <v>80</v>
      </c>
      <c r="AV853" s="13" t="s">
        <v>80</v>
      </c>
      <c r="AW853" s="13" t="s">
        <v>27</v>
      </c>
      <c r="AX853" s="13" t="s">
        <v>71</v>
      </c>
      <c r="AY853" s="161" t="s">
        <v>152</v>
      </c>
    </row>
    <row r="854" spans="1:65" s="13" customFormat="1">
      <c r="B854" s="159"/>
      <c r="D854" s="160" t="s">
        <v>160</v>
      </c>
      <c r="E854" s="161" t="s">
        <v>1</v>
      </c>
      <c r="F854" s="162" t="s">
        <v>1321</v>
      </c>
      <c r="H854" s="163">
        <v>27.8</v>
      </c>
      <c r="L854" s="159"/>
      <c r="M854" s="164"/>
      <c r="N854" s="165"/>
      <c r="O854" s="165"/>
      <c r="P854" s="165"/>
      <c r="Q854" s="165"/>
      <c r="R854" s="165"/>
      <c r="S854" s="165"/>
      <c r="T854" s="166"/>
      <c r="AT854" s="161" t="s">
        <v>160</v>
      </c>
      <c r="AU854" s="161" t="s">
        <v>80</v>
      </c>
      <c r="AV854" s="13" t="s">
        <v>80</v>
      </c>
      <c r="AW854" s="13" t="s">
        <v>27</v>
      </c>
      <c r="AX854" s="13" t="s">
        <v>71</v>
      </c>
      <c r="AY854" s="161" t="s">
        <v>152</v>
      </c>
    </row>
    <row r="855" spans="1:65" s="13" customFormat="1">
      <c r="B855" s="159"/>
      <c r="D855" s="160" t="s">
        <v>160</v>
      </c>
      <c r="E855" s="161" t="s">
        <v>1</v>
      </c>
      <c r="F855" s="162" t="s">
        <v>1322</v>
      </c>
      <c r="H855" s="163">
        <v>16.64</v>
      </c>
      <c r="L855" s="159"/>
      <c r="M855" s="164"/>
      <c r="N855" s="165"/>
      <c r="O855" s="165"/>
      <c r="P855" s="165"/>
      <c r="Q855" s="165"/>
      <c r="R855" s="165"/>
      <c r="S855" s="165"/>
      <c r="T855" s="166"/>
      <c r="AT855" s="161" t="s">
        <v>160</v>
      </c>
      <c r="AU855" s="161" t="s">
        <v>80</v>
      </c>
      <c r="AV855" s="13" t="s">
        <v>80</v>
      </c>
      <c r="AW855" s="13" t="s">
        <v>27</v>
      </c>
      <c r="AX855" s="13" t="s">
        <v>71</v>
      </c>
      <c r="AY855" s="161" t="s">
        <v>152</v>
      </c>
    </row>
    <row r="856" spans="1:65" s="14" customFormat="1">
      <c r="B856" s="167"/>
      <c r="D856" s="160" t="s">
        <v>160</v>
      </c>
      <c r="E856" s="168" t="s">
        <v>1</v>
      </c>
      <c r="F856" s="169" t="s">
        <v>162</v>
      </c>
      <c r="H856" s="170">
        <v>52.04</v>
      </c>
      <c r="L856" s="167"/>
      <c r="M856" s="171"/>
      <c r="N856" s="172"/>
      <c r="O856" s="172"/>
      <c r="P856" s="172"/>
      <c r="Q856" s="172"/>
      <c r="R856" s="172"/>
      <c r="S856" s="172"/>
      <c r="T856" s="173"/>
      <c r="AT856" s="168" t="s">
        <v>160</v>
      </c>
      <c r="AU856" s="168" t="s">
        <v>80</v>
      </c>
      <c r="AV856" s="14" t="s">
        <v>158</v>
      </c>
      <c r="AW856" s="14" t="s">
        <v>27</v>
      </c>
      <c r="AX856" s="14" t="s">
        <v>78</v>
      </c>
      <c r="AY856" s="168" t="s">
        <v>152</v>
      </c>
    </row>
    <row r="857" spans="1:65" s="2" customFormat="1" ht="21.75" customHeight="1">
      <c r="A857" s="30"/>
      <c r="B857" s="146"/>
      <c r="C857" s="147" t="s">
        <v>1323</v>
      </c>
      <c r="D857" s="147" t="s">
        <v>154</v>
      </c>
      <c r="E857" s="148" t="s">
        <v>1324</v>
      </c>
      <c r="F857" s="149" t="s">
        <v>1325</v>
      </c>
      <c r="G857" s="150" t="s">
        <v>214</v>
      </c>
      <c r="H857" s="151">
        <v>0.57799999999999996</v>
      </c>
      <c r="I857" s="152">
        <v>800.8</v>
      </c>
      <c r="J857" s="152">
        <f>ROUND(I857*H857,2)</f>
        <v>462.86</v>
      </c>
      <c r="K857" s="149" t="s">
        <v>173</v>
      </c>
      <c r="L857" s="31"/>
      <c r="M857" s="153" t="s">
        <v>1</v>
      </c>
      <c r="N857" s="154" t="s">
        <v>36</v>
      </c>
      <c r="O857" s="155">
        <v>1.1559999999999999</v>
      </c>
      <c r="P857" s="155">
        <f>O857*H857</f>
        <v>0.66816799999999987</v>
      </c>
      <c r="Q857" s="155">
        <v>0</v>
      </c>
      <c r="R857" s="155">
        <f>Q857*H857</f>
        <v>0</v>
      </c>
      <c r="S857" s="155">
        <v>0</v>
      </c>
      <c r="T857" s="156">
        <f>S857*H857</f>
        <v>0</v>
      </c>
      <c r="U857" s="30"/>
      <c r="V857" s="30"/>
      <c r="W857" s="30"/>
      <c r="X857" s="30"/>
      <c r="Y857" s="30"/>
      <c r="Z857" s="30"/>
      <c r="AA857" s="30"/>
      <c r="AB857" s="30"/>
      <c r="AC857" s="30"/>
      <c r="AD857" s="30"/>
      <c r="AE857" s="30"/>
      <c r="AR857" s="157" t="s">
        <v>244</v>
      </c>
      <c r="AT857" s="157" t="s">
        <v>154</v>
      </c>
      <c r="AU857" s="157" t="s">
        <v>80</v>
      </c>
      <c r="AY857" s="18" t="s">
        <v>152</v>
      </c>
      <c r="BE857" s="158">
        <f>IF(N857="základní",J857,0)</f>
        <v>462.86</v>
      </c>
      <c r="BF857" s="158">
        <f>IF(N857="snížená",J857,0)</f>
        <v>0</v>
      </c>
      <c r="BG857" s="158">
        <f>IF(N857="zákl. přenesená",J857,0)</f>
        <v>0</v>
      </c>
      <c r="BH857" s="158">
        <f>IF(N857="sníž. přenesená",J857,0)</f>
        <v>0</v>
      </c>
      <c r="BI857" s="158">
        <f>IF(N857="nulová",J857,0)</f>
        <v>0</v>
      </c>
      <c r="BJ857" s="18" t="s">
        <v>78</v>
      </c>
      <c r="BK857" s="158">
        <f>ROUND(I857*H857,2)</f>
        <v>462.86</v>
      </c>
      <c r="BL857" s="18" t="s">
        <v>244</v>
      </c>
      <c r="BM857" s="157" t="s">
        <v>1326</v>
      </c>
    </row>
    <row r="858" spans="1:65" s="12" customFormat="1" ht="22.9" customHeight="1">
      <c r="B858" s="134"/>
      <c r="D858" s="135" t="s">
        <v>70</v>
      </c>
      <c r="E858" s="144" t="s">
        <v>475</v>
      </c>
      <c r="F858" s="144" t="s">
        <v>476</v>
      </c>
      <c r="J858" s="145">
        <f>BK858</f>
        <v>7978.6799999999994</v>
      </c>
      <c r="L858" s="134"/>
      <c r="M858" s="138"/>
      <c r="N858" s="139"/>
      <c r="O858" s="139"/>
      <c r="P858" s="140">
        <f>SUM(P859:P867)</f>
        <v>8.6892639999999997</v>
      </c>
      <c r="Q858" s="139"/>
      <c r="R858" s="140">
        <f>SUM(R859:R867)</f>
        <v>6.7738720000000002E-2</v>
      </c>
      <c r="S858" s="139"/>
      <c r="T858" s="141">
        <f>SUM(T859:T867)</f>
        <v>0</v>
      </c>
      <c r="AR858" s="135" t="s">
        <v>80</v>
      </c>
      <c r="AT858" s="142" t="s">
        <v>70</v>
      </c>
      <c r="AU858" s="142" t="s">
        <v>78</v>
      </c>
      <c r="AY858" s="135" t="s">
        <v>152</v>
      </c>
      <c r="BK858" s="143">
        <f>SUM(BK859:BK867)</f>
        <v>7978.6799999999994</v>
      </c>
    </row>
    <row r="859" spans="1:65" s="2" customFormat="1" ht="21.75" customHeight="1">
      <c r="A859" s="30"/>
      <c r="B859" s="146"/>
      <c r="C859" s="147" t="s">
        <v>1327</v>
      </c>
      <c r="D859" s="147" t="s">
        <v>154</v>
      </c>
      <c r="E859" s="148" t="s">
        <v>1328</v>
      </c>
      <c r="F859" s="149" t="s">
        <v>1329</v>
      </c>
      <c r="G859" s="150" t="s">
        <v>306</v>
      </c>
      <c r="H859" s="151">
        <v>10.672000000000001</v>
      </c>
      <c r="I859" s="152">
        <v>177.4</v>
      </c>
      <c r="J859" s="152">
        <f>ROUND(I859*H859,2)</f>
        <v>1893.21</v>
      </c>
      <c r="K859" s="149" t="s">
        <v>173</v>
      </c>
      <c r="L859" s="31"/>
      <c r="M859" s="153" t="s">
        <v>1</v>
      </c>
      <c r="N859" s="154" t="s">
        <v>36</v>
      </c>
      <c r="O859" s="155">
        <v>0.22800000000000001</v>
      </c>
      <c r="P859" s="155">
        <f>O859*H859</f>
        <v>2.4332160000000003</v>
      </c>
      <c r="Q859" s="155">
        <v>2.2699999999999999E-3</v>
      </c>
      <c r="R859" s="155">
        <f>Q859*H859</f>
        <v>2.4225440000000001E-2</v>
      </c>
      <c r="S859" s="155">
        <v>0</v>
      </c>
      <c r="T859" s="156">
        <f>S859*H859</f>
        <v>0</v>
      </c>
      <c r="U859" s="30"/>
      <c r="V859" s="30"/>
      <c r="W859" s="30"/>
      <c r="X859" s="30"/>
      <c r="Y859" s="30"/>
      <c r="Z859" s="30"/>
      <c r="AA859" s="30"/>
      <c r="AB859" s="30"/>
      <c r="AC859" s="30"/>
      <c r="AD859" s="30"/>
      <c r="AE859" s="30"/>
      <c r="AR859" s="157" t="s">
        <v>244</v>
      </c>
      <c r="AT859" s="157" t="s">
        <v>154</v>
      </c>
      <c r="AU859" s="157" t="s">
        <v>80</v>
      </c>
      <c r="AY859" s="18" t="s">
        <v>152</v>
      </c>
      <c r="BE859" s="158">
        <f>IF(N859="základní",J859,0)</f>
        <v>1893.21</v>
      </c>
      <c r="BF859" s="158">
        <f>IF(N859="snížená",J859,0)</f>
        <v>0</v>
      </c>
      <c r="BG859" s="158">
        <f>IF(N859="zákl. přenesená",J859,0)</f>
        <v>0</v>
      </c>
      <c r="BH859" s="158">
        <f>IF(N859="sníž. přenesená",J859,0)</f>
        <v>0</v>
      </c>
      <c r="BI859" s="158">
        <f>IF(N859="nulová",J859,0)</f>
        <v>0</v>
      </c>
      <c r="BJ859" s="18" t="s">
        <v>78</v>
      </c>
      <c r="BK859" s="158">
        <f>ROUND(I859*H859,2)</f>
        <v>1893.21</v>
      </c>
      <c r="BL859" s="18" t="s">
        <v>244</v>
      </c>
      <c r="BM859" s="157" t="s">
        <v>1330</v>
      </c>
    </row>
    <row r="860" spans="1:65" s="13" customFormat="1">
      <c r="B860" s="159"/>
      <c r="D860" s="160" t="s">
        <v>160</v>
      </c>
      <c r="E860" s="161" t="s">
        <v>1</v>
      </c>
      <c r="F860" s="162" t="s">
        <v>1331</v>
      </c>
      <c r="H860" s="163">
        <v>10.672000000000001</v>
      </c>
      <c r="L860" s="159"/>
      <c r="M860" s="164"/>
      <c r="N860" s="165"/>
      <c r="O860" s="165"/>
      <c r="P860" s="165"/>
      <c r="Q860" s="165"/>
      <c r="R860" s="165"/>
      <c r="S860" s="165"/>
      <c r="T860" s="166"/>
      <c r="AT860" s="161" t="s">
        <v>160</v>
      </c>
      <c r="AU860" s="161" t="s">
        <v>80</v>
      </c>
      <c r="AV860" s="13" t="s">
        <v>80</v>
      </c>
      <c r="AW860" s="13" t="s">
        <v>27</v>
      </c>
      <c r="AX860" s="13" t="s">
        <v>78</v>
      </c>
      <c r="AY860" s="161" t="s">
        <v>152</v>
      </c>
    </row>
    <row r="861" spans="1:65" s="2" customFormat="1" ht="21.75" customHeight="1">
      <c r="A861" s="30"/>
      <c r="B861" s="146"/>
      <c r="C861" s="147" t="s">
        <v>1332</v>
      </c>
      <c r="D861" s="147" t="s">
        <v>154</v>
      </c>
      <c r="E861" s="148" t="s">
        <v>1333</v>
      </c>
      <c r="F861" s="149" t="s">
        <v>1334</v>
      </c>
      <c r="G861" s="150" t="s">
        <v>157</v>
      </c>
      <c r="H861" s="151">
        <v>1.6</v>
      </c>
      <c r="I861" s="152">
        <v>948.64</v>
      </c>
      <c r="J861" s="152">
        <f>ROUND(I861*H861,2)</f>
        <v>1517.82</v>
      </c>
      <c r="K861" s="149" t="s">
        <v>173</v>
      </c>
      <c r="L861" s="31"/>
      <c r="M861" s="153" t="s">
        <v>1</v>
      </c>
      <c r="N861" s="154" t="s">
        <v>36</v>
      </c>
      <c r="O861" s="155">
        <v>1.593</v>
      </c>
      <c r="P861" s="155">
        <f>O861*H861</f>
        <v>2.5488</v>
      </c>
      <c r="Q861" s="155">
        <v>1.082E-2</v>
      </c>
      <c r="R861" s="155">
        <f>Q861*H861</f>
        <v>1.7312000000000001E-2</v>
      </c>
      <c r="S861" s="155">
        <v>0</v>
      </c>
      <c r="T861" s="156">
        <f>S861*H861</f>
        <v>0</v>
      </c>
      <c r="U861" s="30"/>
      <c r="V861" s="30"/>
      <c r="W861" s="30"/>
      <c r="X861" s="30"/>
      <c r="Y861" s="30"/>
      <c r="Z861" s="30"/>
      <c r="AA861" s="30"/>
      <c r="AB861" s="30"/>
      <c r="AC861" s="30"/>
      <c r="AD861" s="30"/>
      <c r="AE861" s="30"/>
      <c r="AR861" s="157" t="s">
        <v>244</v>
      </c>
      <c r="AT861" s="157" t="s">
        <v>154</v>
      </c>
      <c r="AU861" s="157" t="s">
        <v>80</v>
      </c>
      <c r="AY861" s="18" t="s">
        <v>152</v>
      </c>
      <c r="BE861" s="158">
        <f>IF(N861="základní",J861,0)</f>
        <v>1517.82</v>
      </c>
      <c r="BF861" s="158">
        <f>IF(N861="snížená",J861,0)</f>
        <v>0</v>
      </c>
      <c r="BG861" s="158">
        <f>IF(N861="zákl. přenesená",J861,0)</f>
        <v>0</v>
      </c>
      <c r="BH861" s="158">
        <f>IF(N861="sníž. přenesená",J861,0)</f>
        <v>0</v>
      </c>
      <c r="BI861" s="158">
        <f>IF(N861="nulová",J861,0)</f>
        <v>0</v>
      </c>
      <c r="BJ861" s="18" t="s">
        <v>78</v>
      </c>
      <c r="BK861" s="158">
        <f>ROUND(I861*H861,2)</f>
        <v>1517.82</v>
      </c>
      <c r="BL861" s="18" t="s">
        <v>244</v>
      </c>
      <c r="BM861" s="157" t="s">
        <v>1335</v>
      </c>
    </row>
    <row r="862" spans="1:65" s="13" customFormat="1">
      <c r="B862" s="159"/>
      <c r="D862" s="160" t="s">
        <v>160</v>
      </c>
      <c r="E862" s="161" t="s">
        <v>1</v>
      </c>
      <c r="F862" s="162" t="s">
        <v>1336</v>
      </c>
      <c r="H862" s="163">
        <v>1.6</v>
      </c>
      <c r="L862" s="159"/>
      <c r="M862" s="164"/>
      <c r="N862" s="165"/>
      <c r="O862" s="165"/>
      <c r="P862" s="165"/>
      <c r="Q862" s="165"/>
      <c r="R862" s="165"/>
      <c r="S862" s="165"/>
      <c r="T862" s="166"/>
      <c r="AT862" s="161" t="s">
        <v>160</v>
      </c>
      <c r="AU862" s="161" t="s">
        <v>80</v>
      </c>
      <c r="AV862" s="13" t="s">
        <v>80</v>
      </c>
      <c r="AW862" s="13" t="s">
        <v>27</v>
      </c>
      <c r="AX862" s="13" t="s">
        <v>78</v>
      </c>
      <c r="AY862" s="161" t="s">
        <v>152</v>
      </c>
    </row>
    <row r="863" spans="1:65" s="2" customFormat="1" ht="21.75" customHeight="1">
      <c r="A863" s="30"/>
      <c r="B863" s="146"/>
      <c r="C863" s="147" t="s">
        <v>1337</v>
      </c>
      <c r="D863" s="147" t="s">
        <v>154</v>
      </c>
      <c r="E863" s="148" t="s">
        <v>1338</v>
      </c>
      <c r="F863" s="149" t="s">
        <v>1339</v>
      </c>
      <c r="G863" s="150" t="s">
        <v>306</v>
      </c>
      <c r="H863" s="151">
        <v>10.672000000000001</v>
      </c>
      <c r="I863" s="152">
        <v>283.36</v>
      </c>
      <c r="J863" s="152">
        <f>ROUND(I863*H863,2)</f>
        <v>3024.02</v>
      </c>
      <c r="K863" s="149" t="s">
        <v>173</v>
      </c>
      <c r="L863" s="31"/>
      <c r="M863" s="153" t="s">
        <v>1</v>
      </c>
      <c r="N863" s="154" t="s">
        <v>36</v>
      </c>
      <c r="O863" s="155">
        <v>0.20399999999999999</v>
      </c>
      <c r="P863" s="155">
        <f>O863*H863</f>
        <v>2.1770879999999999</v>
      </c>
      <c r="Q863" s="155">
        <v>1.74E-3</v>
      </c>
      <c r="R863" s="155">
        <f>Q863*H863</f>
        <v>1.8569280000000001E-2</v>
      </c>
      <c r="S863" s="155">
        <v>0</v>
      </c>
      <c r="T863" s="156">
        <f>S863*H863</f>
        <v>0</v>
      </c>
      <c r="U863" s="30"/>
      <c r="V863" s="30"/>
      <c r="W863" s="30"/>
      <c r="X863" s="30"/>
      <c r="Y863" s="30"/>
      <c r="Z863" s="30"/>
      <c r="AA863" s="30"/>
      <c r="AB863" s="30"/>
      <c r="AC863" s="30"/>
      <c r="AD863" s="30"/>
      <c r="AE863" s="30"/>
      <c r="AR863" s="157" t="s">
        <v>244</v>
      </c>
      <c r="AT863" s="157" t="s">
        <v>154</v>
      </c>
      <c r="AU863" s="157" t="s">
        <v>80</v>
      </c>
      <c r="AY863" s="18" t="s">
        <v>152</v>
      </c>
      <c r="BE863" s="158">
        <f>IF(N863="základní",J863,0)</f>
        <v>3024.02</v>
      </c>
      <c r="BF863" s="158">
        <f>IF(N863="snížená",J863,0)</f>
        <v>0</v>
      </c>
      <c r="BG863" s="158">
        <f>IF(N863="zákl. přenesená",J863,0)</f>
        <v>0</v>
      </c>
      <c r="BH863" s="158">
        <f>IF(N863="sníž. přenesená",J863,0)</f>
        <v>0</v>
      </c>
      <c r="BI863" s="158">
        <f>IF(N863="nulová",J863,0)</f>
        <v>0</v>
      </c>
      <c r="BJ863" s="18" t="s">
        <v>78</v>
      </c>
      <c r="BK863" s="158">
        <f>ROUND(I863*H863,2)</f>
        <v>3024.02</v>
      </c>
      <c r="BL863" s="18" t="s">
        <v>244</v>
      </c>
      <c r="BM863" s="157" t="s">
        <v>1340</v>
      </c>
    </row>
    <row r="864" spans="1:65" s="13" customFormat="1">
      <c r="B864" s="159"/>
      <c r="D864" s="160" t="s">
        <v>160</v>
      </c>
      <c r="E864" s="161" t="s">
        <v>1</v>
      </c>
      <c r="F864" s="162" t="s">
        <v>1331</v>
      </c>
      <c r="H864" s="163">
        <v>10.672000000000001</v>
      </c>
      <c r="L864" s="159"/>
      <c r="M864" s="164"/>
      <c r="N864" s="165"/>
      <c r="O864" s="165"/>
      <c r="P864" s="165"/>
      <c r="Q864" s="165"/>
      <c r="R864" s="165"/>
      <c r="S864" s="165"/>
      <c r="T864" s="166"/>
      <c r="AT864" s="161" t="s">
        <v>160</v>
      </c>
      <c r="AU864" s="161" t="s">
        <v>80</v>
      </c>
      <c r="AV864" s="13" t="s">
        <v>80</v>
      </c>
      <c r="AW864" s="13" t="s">
        <v>27</v>
      </c>
      <c r="AX864" s="13" t="s">
        <v>78</v>
      </c>
      <c r="AY864" s="161" t="s">
        <v>152</v>
      </c>
    </row>
    <row r="865" spans="1:65" s="2" customFormat="1" ht="21.75" customHeight="1">
      <c r="A865" s="30"/>
      <c r="B865" s="146"/>
      <c r="C865" s="147" t="s">
        <v>1341</v>
      </c>
      <c r="D865" s="147" t="s">
        <v>154</v>
      </c>
      <c r="E865" s="148" t="s">
        <v>1342</v>
      </c>
      <c r="F865" s="149" t="s">
        <v>1343</v>
      </c>
      <c r="G865" s="150" t="s">
        <v>306</v>
      </c>
      <c r="H865" s="151">
        <v>3.6</v>
      </c>
      <c r="I865" s="152">
        <v>406.56</v>
      </c>
      <c r="J865" s="152">
        <f>ROUND(I865*H865,2)</f>
        <v>1463.62</v>
      </c>
      <c r="K865" s="149" t="s">
        <v>173</v>
      </c>
      <c r="L865" s="31"/>
      <c r="M865" s="153" t="s">
        <v>1</v>
      </c>
      <c r="N865" s="154" t="s">
        <v>36</v>
      </c>
      <c r="O865" s="155">
        <v>0.33400000000000002</v>
      </c>
      <c r="P865" s="155">
        <f>O865*H865</f>
        <v>1.2024000000000001</v>
      </c>
      <c r="Q865" s="155">
        <v>2.1199999999999999E-3</v>
      </c>
      <c r="R865" s="155">
        <f>Q865*H865</f>
        <v>7.6319999999999999E-3</v>
      </c>
      <c r="S865" s="155">
        <v>0</v>
      </c>
      <c r="T865" s="156">
        <f>S865*H865</f>
        <v>0</v>
      </c>
      <c r="U865" s="30"/>
      <c r="V865" s="30"/>
      <c r="W865" s="30"/>
      <c r="X865" s="30"/>
      <c r="Y865" s="30"/>
      <c r="Z865" s="30"/>
      <c r="AA865" s="30"/>
      <c r="AB865" s="30"/>
      <c r="AC865" s="30"/>
      <c r="AD865" s="30"/>
      <c r="AE865" s="30"/>
      <c r="AR865" s="157" t="s">
        <v>244</v>
      </c>
      <c r="AT865" s="157" t="s">
        <v>154</v>
      </c>
      <c r="AU865" s="157" t="s">
        <v>80</v>
      </c>
      <c r="AY865" s="18" t="s">
        <v>152</v>
      </c>
      <c r="BE865" s="158">
        <f>IF(N865="základní",J865,0)</f>
        <v>1463.62</v>
      </c>
      <c r="BF865" s="158">
        <f>IF(N865="snížená",J865,0)</f>
        <v>0</v>
      </c>
      <c r="BG865" s="158">
        <f>IF(N865="zákl. přenesená",J865,0)</f>
        <v>0</v>
      </c>
      <c r="BH865" s="158">
        <f>IF(N865="sníž. přenesená",J865,0)</f>
        <v>0</v>
      </c>
      <c r="BI865" s="158">
        <f>IF(N865="nulová",J865,0)</f>
        <v>0</v>
      </c>
      <c r="BJ865" s="18" t="s">
        <v>78</v>
      </c>
      <c r="BK865" s="158">
        <f>ROUND(I865*H865,2)</f>
        <v>1463.62</v>
      </c>
      <c r="BL865" s="18" t="s">
        <v>244</v>
      </c>
      <c r="BM865" s="157" t="s">
        <v>1344</v>
      </c>
    </row>
    <row r="866" spans="1:65" s="13" customFormat="1">
      <c r="B866" s="159"/>
      <c r="D866" s="160" t="s">
        <v>160</v>
      </c>
      <c r="E866" s="161" t="s">
        <v>1</v>
      </c>
      <c r="F866" s="162" t="s">
        <v>1345</v>
      </c>
      <c r="H866" s="163">
        <v>3.6</v>
      </c>
      <c r="L866" s="159"/>
      <c r="M866" s="164"/>
      <c r="N866" s="165"/>
      <c r="O866" s="165"/>
      <c r="P866" s="165"/>
      <c r="Q866" s="165"/>
      <c r="R866" s="165"/>
      <c r="S866" s="165"/>
      <c r="T866" s="166"/>
      <c r="AT866" s="161" t="s">
        <v>160</v>
      </c>
      <c r="AU866" s="161" t="s">
        <v>80</v>
      </c>
      <c r="AV866" s="13" t="s">
        <v>80</v>
      </c>
      <c r="AW866" s="13" t="s">
        <v>27</v>
      </c>
      <c r="AX866" s="13" t="s">
        <v>78</v>
      </c>
      <c r="AY866" s="161" t="s">
        <v>152</v>
      </c>
    </row>
    <row r="867" spans="1:65" s="2" customFormat="1" ht="21.75" customHeight="1">
      <c r="A867" s="30"/>
      <c r="B867" s="146"/>
      <c r="C867" s="147" t="s">
        <v>1346</v>
      </c>
      <c r="D867" s="147" t="s">
        <v>154</v>
      </c>
      <c r="E867" s="148" t="s">
        <v>1347</v>
      </c>
      <c r="F867" s="149" t="s">
        <v>1348</v>
      </c>
      <c r="G867" s="150" t="s">
        <v>214</v>
      </c>
      <c r="H867" s="151">
        <v>6.8000000000000005E-2</v>
      </c>
      <c r="I867" s="152">
        <v>1176.56</v>
      </c>
      <c r="J867" s="152">
        <f>ROUND(I867*H867,2)</f>
        <v>80.010000000000005</v>
      </c>
      <c r="K867" s="149" t="s">
        <v>173</v>
      </c>
      <c r="L867" s="31"/>
      <c r="M867" s="153" t="s">
        <v>1</v>
      </c>
      <c r="N867" s="154" t="s">
        <v>36</v>
      </c>
      <c r="O867" s="155">
        <v>4.82</v>
      </c>
      <c r="P867" s="155">
        <f>O867*H867</f>
        <v>0.32776000000000005</v>
      </c>
      <c r="Q867" s="155">
        <v>0</v>
      </c>
      <c r="R867" s="155">
        <f>Q867*H867</f>
        <v>0</v>
      </c>
      <c r="S867" s="155">
        <v>0</v>
      </c>
      <c r="T867" s="156">
        <f>S867*H867</f>
        <v>0</v>
      </c>
      <c r="U867" s="30"/>
      <c r="V867" s="30"/>
      <c r="W867" s="30"/>
      <c r="X867" s="30"/>
      <c r="Y867" s="30"/>
      <c r="Z867" s="30"/>
      <c r="AA867" s="30"/>
      <c r="AB867" s="30"/>
      <c r="AC867" s="30"/>
      <c r="AD867" s="30"/>
      <c r="AE867" s="30"/>
      <c r="AR867" s="157" t="s">
        <v>244</v>
      </c>
      <c r="AT867" s="157" t="s">
        <v>154</v>
      </c>
      <c r="AU867" s="157" t="s">
        <v>80</v>
      </c>
      <c r="AY867" s="18" t="s">
        <v>152</v>
      </c>
      <c r="BE867" s="158">
        <f>IF(N867="základní",J867,0)</f>
        <v>80.010000000000005</v>
      </c>
      <c r="BF867" s="158">
        <f>IF(N867="snížená",J867,0)</f>
        <v>0</v>
      </c>
      <c r="BG867" s="158">
        <f>IF(N867="zákl. přenesená",J867,0)</f>
        <v>0</v>
      </c>
      <c r="BH867" s="158">
        <f>IF(N867="sníž. přenesená",J867,0)</f>
        <v>0</v>
      </c>
      <c r="BI867" s="158">
        <f>IF(N867="nulová",J867,0)</f>
        <v>0</v>
      </c>
      <c r="BJ867" s="18" t="s">
        <v>78</v>
      </c>
      <c r="BK867" s="158">
        <f>ROUND(I867*H867,2)</f>
        <v>80.010000000000005</v>
      </c>
      <c r="BL867" s="18" t="s">
        <v>244</v>
      </c>
      <c r="BM867" s="157" t="s">
        <v>1349</v>
      </c>
    </row>
    <row r="868" spans="1:65" s="12" customFormat="1" ht="22.9" customHeight="1">
      <c r="B868" s="134"/>
      <c r="D868" s="135" t="s">
        <v>70</v>
      </c>
      <c r="E868" s="144" t="s">
        <v>508</v>
      </c>
      <c r="F868" s="144" t="s">
        <v>509</v>
      </c>
      <c r="J868" s="145">
        <f>BK868</f>
        <v>68577.89</v>
      </c>
      <c r="L868" s="134"/>
      <c r="M868" s="138"/>
      <c r="N868" s="139"/>
      <c r="O868" s="139"/>
      <c r="P868" s="140">
        <f>SUM(P869:P879)</f>
        <v>62.073723000000001</v>
      </c>
      <c r="Q868" s="139"/>
      <c r="R868" s="140">
        <f>SUM(R869:R879)</f>
        <v>3.9608055800000002</v>
      </c>
      <c r="S868" s="139"/>
      <c r="T868" s="141">
        <f>SUM(T869:T879)</f>
        <v>0</v>
      </c>
      <c r="AR868" s="135" t="s">
        <v>80</v>
      </c>
      <c r="AT868" s="142" t="s">
        <v>70</v>
      </c>
      <c r="AU868" s="142" t="s">
        <v>78</v>
      </c>
      <c r="AY868" s="135" t="s">
        <v>152</v>
      </c>
      <c r="BK868" s="143">
        <f>SUM(BK869:BK879)</f>
        <v>68577.89</v>
      </c>
    </row>
    <row r="869" spans="1:65" s="2" customFormat="1" ht="33" customHeight="1">
      <c r="A869" s="30"/>
      <c r="B869" s="146"/>
      <c r="C869" s="147" t="s">
        <v>1350</v>
      </c>
      <c r="D869" s="147" t="s">
        <v>154</v>
      </c>
      <c r="E869" s="148" t="s">
        <v>1351</v>
      </c>
      <c r="F869" s="149" t="s">
        <v>1352</v>
      </c>
      <c r="G869" s="150" t="s">
        <v>157</v>
      </c>
      <c r="H869" s="151">
        <v>86.87</v>
      </c>
      <c r="I869" s="152">
        <v>623.12</v>
      </c>
      <c r="J869" s="152">
        <f>ROUND(I869*H869,2)</f>
        <v>54130.43</v>
      </c>
      <c r="K869" s="149" t="s">
        <v>1</v>
      </c>
      <c r="L869" s="31"/>
      <c r="M869" s="153" t="s">
        <v>1</v>
      </c>
      <c r="N869" s="154" t="s">
        <v>36</v>
      </c>
      <c r="O869" s="155">
        <v>0.45400000000000001</v>
      </c>
      <c r="P869" s="155">
        <f>O869*H869</f>
        <v>39.438980000000001</v>
      </c>
      <c r="Q869" s="155">
        <v>4.4499999999999998E-2</v>
      </c>
      <c r="R869" s="155">
        <f>Q869*H869</f>
        <v>3.8657150000000002</v>
      </c>
      <c r="S869" s="155">
        <v>0</v>
      </c>
      <c r="T869" s="156">
        <f>S869*H869</f>
        <v>0</v>
      </c>
      <c r="U869" s="30"/>
      <c r="V869" s="30"/>
      <c r="W869" s="30"/>
      <c r="X869" s="30"/>
      <c r="Y869" s="30"/>
      <c r="Z869" s="30"/>
      <c r="AA869" s="30"/>
      <c r="AB869" s="30"/>
      <c r="AC869" s="30"/>
      <c r="AD869" s="30"/>
      <c r="AE869" s="30"/>
      <c r="AR869" s="157" t="s">
        <v>244</v>
      </c>
      <c r="AT869" s="157" t="s">
        <v>154</v>
      </c>
      <c r="AU869" s="157" t="s">
        <v>80</v>
      </c>
      <c r="AY869" s="18" t="s">
        <v>152</v>
      </c>
      <c r="BE869" s="158">
        <f>IF(N869="základní",J869,0)</f>
        <v>54130.43</v>
      </c>
      <c r="BF869" s="158">
        <f>IF(N869="snížená",J869,0)</f>
        <v>0</v>
      </c>
      <c r="BG869" s="158">
        <f>IF(N869="zákl. přenesená",J869,0)</f>
        <v>0</v>
      </c>
      <c r="BH869" s="158">
        <f>IF(N869="sníž. přenesená",J869,0)</f>
        <v>0</v>
      </c>
      <c r="BI869" s="158">
        <f>IF(N869="nulová",J869,0)</f>
        <v>0</v>
      </c>
      <c r="BJ869" s="18" t="s">
        <v>78</v>
      </c>
      <c r="BK869" s="158">
        <f>ROUND(I869*H869,2)</f>
        <v>54130.43</v>
      </c>
      <c r="BL869" s="18" t="s">
        <v>244</v>
      </c>
      <c r="BM869" s="157" t="s">
        <v>1353</v>
      </c>
    </row>
    <row r="870" spans="1:65" s="13" customFormat="1">
      <c r="B870" s="159"/>
      <c r="D870" s="160" t="s">
        <v>160</v>
      </c>
      <c r="E870" s="161" t="s">
        <v>1</v>
      </c>
      <c r="F870" s="162" t="s">
        <v>1354</v>
      </c>
      <c r="H870" s="163">
        <v>86.87</v>
      </c>
      <c r="L870" s="159"/>
      <c r="M870" s="164"/>
      <c r="N870" s="165"/>
      <c r="O870" s="165"/>
      <c r="P870" s="165"/>
      <c r="Q870" s="165"/>
      <c r="R870" s="165"/>
      <c r="S870" s="165"/>
      <c r="T870" s="166"/>
      <c r="AT870" s="161" t="s">
        <v>160</v>
      </c>
      <c r="AU870" s="161" t="s">
        <v>80</v>
      </c>
      <c r="AV870" s="13" t="s">
        <v>80</v>
      </c>
      <c r="AW870" s="13" t="s">
        <v>27</v>
      </c>
      <c r="AX870" s="13" t="s">
        <v>78</v>
      </c>
      <c r="AY870" s="161" t="s">
        <v>152</v>
      </c>
    </row>
    <row r="871" spans="1:65" s="2" customFormat="1" ht="21.75" customHeight="1">
      <c r="A871" s="30"/>
      <c r="B871" s="146"/>
      <c r="C871" s="147" t="s">
        <v>1355</v>
      </c>
      <c r="D871" s="147" t="s">
        <v>154</v>
      </c>
      <c r="E871" s="148" t="s">
        <v>1356</v>
      </c>
      <c r="F871" s="149" t="s">
        <v>1357</v>
      </c>
      <c r="G871" s="150" t="s">
        <v>306</v>
      </c>
      <c r="H871" s="151">
        <v>10.672000000000001</v>
      </c>
      <c r="I871" s="152">
        <v>43.42</v>
      </c>
      <c r="J871" s="152">
        <f>ROUND(I871*H871,2)</f>
        <v>463.38</v>
      </c>
      <c r="K871" s="149" t="s">
        <v>173</v>
      </c>
      <c r="L871" s="31"/>
      <c r="M871" s="153" t="s">
        <v>1</v>
      </c>
      <c r="N871" s="154" t="s">
        <v>36</v>
      </c>
      <c r="O871" s="155">
        <v>0.09</v>
      </c>
      <c r="P871" s="155">
        <f>O871*H871</f>
        <v>0.96048</v>
      </c>
      <c r="Q871" s="155">
        <v>1.01E-3</v>
      </c>
      <c r="R871" s="155">
        <f>Q871*H871</f>
        <v>1.077872E-2</v>
      </c>
      <c r="S871" s="155">
        <v>0</v>
      </c>
      <c r="T871" s="156">
        <f>S871*H871</f>
        <v>0</v>
      </c>
      <c r="U871" s="30"/>
      <c r="V871" s="30"/>
      <c r="W871" s="30"/>
      <c r="X871" s="30"/>
      <c r="Y871" s="30"/>
      <c r="Z871" s="30"/>
      <c r="AA871" s="30"/>
      <c r="AB871" s="30"/>
      <c r="AC871" s="30"/>
      <c r="AD871" s="30"/>
      <c r="AE871" s="30"/>
      <c r="AR871" s="157" t="s">
        <v>244</v>
      </c>
      <c r="AT871" s="157" t="s">
        <v>154</v>
      </c>
      <c r="AU871" s="157" t="s">
        <v>80</v>
      </c>
      <c r="AY871" s="18" t="s">
        <v>152</v>
      </c>
      <c r="BE871" s="158">
        <f>IF(N871="základní",J871,0)</f>
        <v>463.38</v>
      </c>
      <c r="BF871" s="158">
        <f>IF(N871="snížená",J871,0)</f>
        <v>0</v>
      </c>
      <c r="BG871" s="158">
        <f>IF(N871="zákl. přenesená",J871,0)</f>
        <v>0</v>
      </c>
      <c r="BH871" s="158">
        <f>IF(N871="sníž. přenesená",J871,0)</f>
        <v>0</v>
      </c>
      <c r="BI871" s="158">
        <f>IF(N871="nulová",J871,0)</f>
        <v>0</v>
      </c>
      <c r="BJ871" s="18" t="s">
        <v>78</v>
      </c>
      <c r="BK871" s="158">
        <f>ROUND(I871*H871,2)</f>
        <v>463.38</v>
      </c>
      <c r="BL871" s="18" t="s">
        <v>244</v>
      </c>
      <c r="BM871" s="157" t="s">
        <v>1358</v>
      </c>
    </row>
    <row r="872" spans="1:65" s="13" customFormat="1">
      <c r="B872" s="159"/>
      <c r="D872" s="160" t="s">
        <v>160</v>
      </c>
      <c r="E872" s="161" t="s">
        <v>1</v>
      </c>
      <c r="F872" s="162" t="s">
        <v>1331</v>
      </c>
      <c r="H872" s="163">
        <v>10.672000000000001</v>
      </c>
      <c r="L872" s="159"/>
      <c r="M872" s="164"/>
      <c r="N872" s="165"/>
      <c r="O872" s="165"/>
      <c r="P872" s="165"/>
      <c r="Q872" s="165"/>
      <c r="R872" s="165"/>
      <c r="S872" s="165"/>
      <c r="T872" s="166"/>
      <c r="AT872" s="161" t="s">
        <v>160</v>
      </c>
      <c r="AU872" s="161" t="s">
        <v>80</v>
      </c>
      <c r="AV872" s="13" t="s">
        <v>80</v>
      </c>
      <c r="AW872" s="13" t="s">
        <v>27</v>
      </c>
      <c r="AX872" s="13" t="s">
        <v>78</v>
      </c>
      <c r="AY872" s="161" t="s">
        <v>152</v>
      </c>
    </row>
    <row r="873" spans="1:65" s="2" customFormat="1" ht="21.75" customHeight="1">
      <c r="A873" s="30"/>
      <c r="B873" s="146"/>
      <c r="C873" s="147" t="s">
        <v>1359</v>
      </c>
      <c r="D873" s="147" t="s">
        <v>154</v>
      </c>
      <c r="E873" s="148" t="s">
        <v>1360</v>
      </c>
      <c r="F873" s="149" t="s">
        <v>1361</v>
      </c>
      <c r="G873" s="150" t="s">
        <v>306</v>
      </c>
      <c r="H873" s="151">
        <v>5.3360000000000003</v>
      </c>
      <c r="I873" s="152">
        <v>893.2</v>
      </c>
      <c r="J873" s="152">
        <f>ROUND(I873*H873,2)</f>
        <v>4766.12</v>
      </c>
      <c r="K873" s="149" t="s">
        <v>173</v>
      </c>
      <c r="L873" s="31"/>
      <c r="M873" s="153" t="s">
        <v>1</v>
      </c>
      <c r="N873" s="154" t="s">
        <v>36</v>
      </c>
      <c r="O873" s="155">
        <v>0.81899999999999995</v>
      </c>
      <c r="P873" s="155">
        <f>O873*H873</f>
        <v>4.3701840000000001</v>
      </c>
      <c r="Q873" s="155">
        <v>1.3270000000000001E-2</v>
      </c>
      <c r="R873" s="155">
        <f>Q873*H873</f>
        <v>7.0808720000000006E-2</v>
      </c>
      <c r="S873" s="155">
        <v>0</v>
      </c>
      <c r="T873" s="156">
        <f>S873*H873</f>
        <v>0</v>
      </c>
      <c r="U873" s="30"/>
      <c r="V873" s="30"/>
      <c r="W873" s="30"/>
      <c r="X873" s="30"/>
      <c r="Y873" s="30"/>
      <c r="Z873" s="30"/>
      <c r="AA873" s="30"/>
      <c r="AB873" s="30"/>
      <c r="AC873" s="30"/>
      <c r="AD873" s="30"/>
      <c r="AE873" s="30"/>
      <c r="AR873" s="157" t="s">
        <v>244</v>
      </c>
      <c r="AT873" s="157" t="s">
        <v>154</v>
      </c>
      <c r="AU873" s="157" t="s">
        <v>80</v>
      </c>
      <c r="AY873" s="18" t="s">
        <v>152</v>
      </c>
      <c r="BE873" s="158">
        <f>IF(N873="základní",J873,0)</f>
        <v>4766.12</v>
      </c>
      <c r="BF873" s="158">
        <f>IF(N873="snížená",J873,0)</f>
        <v>0</v>
      </c>
      <c r="BG873" s="158">
        <f>IF(N873="zákl. přenesená",J873,0)</f>
        <v>0</v>
      </c>
      <c r="BH873" s="158">
        <f>IF(N873="sníž. přenesená",J873,0)</f>
        <v>0</v>
      </c>
      <c r="BI873" s="158">
        <f>IF(N873="nulová",J873,0)</f>
        <v>0</v>
      </c>
      <c r="BJ873" s="18" t="s">
        <v>78</v>
      </c>
      <c r="BK873" s="158">
        <f>ROUND(I873*H873,2)</f>
        <v>4766.12</v>
      </c>
      <c r="BL873" s="18" t="s">
        <v>244</v>
      </c>
      <c r="BM873" s="157" t="s">
        <v>1362</v>
      </c>
    </row>
    <row r="874" spans="1:65" s="13" customFormat="1">
      <c r="B874" s="159"/>
      <c r="D874" s="160" t="s">
        <v>160</v>
      </c>
      <c r="E874" s="161" t="s">
        <v>1</v>
      </c>
      <c r="F874" s="162" t="s">
        <v>1363</v>
      </c>
      <c r="H874" s="163">
        <v>5.3360000000000003</v>
      </c>
      <c r="L874" s="159"/>
      <c r="M874" s="164"/>
      <c r="N874" s="165"/>
      <c r="O874" s="165"/>
      <c r="P874" s="165"/>
      <c r="Q874" s="165"/>
      <c r="R874" s="165"/>
      <c r="S874" s="165"/>
      <c r="T874" s="166"/>
      <c r="AT874" s="161" t="s">
        <v>160</v>
      </c>
      <c r="AU874" s="161" t="s">
        <v>80</v>
      </c>
      <c r="AV874" s="13" t="s">
        <v>80</v>
      </c>
      <c r="AW874" s="13" t="s">
        <v>27</v>
      </c>
      <c r="AX874" s="13" t="s">
        <v>78</v>
      </c>
      <c r="AY874" s="161" t="s">
        <v>152</v>
      </c>
    </row>
    <row r="875" spans="1:65" s="2" customFormat="1" ht="21.75" customHeight="1">
      <c r="A875" s="30"/>
      <c r="B875" s="146"/>
      <c r="C875" s="147" t="s">
        <v>1364</v>
      </c>
      <c r="D875" s="147" t="s">
        <v>154</v>
      </c>
      <c r="E875" s="148" t="s">
        <v>1365</v>
      </c>
      <c r="F875" s="149" t="s">
        <v>1366</v>
      </c>
      <c r="G875" s="150" t="s">
        <v>157</v>
      </c>
      <c r="H875" s="151">
        <v>86.87</v>
      </c>
      <c r="I875" s="152">
        <v>30.36</v>
      </c>
      <c r="J875" s="152">
        <f>ROUND(I875*H875,2)</f>
        <v>2637.37</v>
      </c>
      <c r="K875" s="149" t="s">
        <v>173</v>
      </c>
      <c r="L875" s="31"/>
      <c r="M875" s="153" t="s">
        <v>1</v>
      </c>
      <c r="N875" s="154" t="s">
        <v>36</v>
      </c>
      <c r="O875" s="155">
        <v>9.2999999999999999E-2</v>
      </c>
      <c r="P875" s="155">
        <f>O875*H875</f>
        <v>8.0789100000000005</v>
      </c>
      <c r="Q875" s="155">
        <v>0</v>
      </c>
      <c r="R875" s="155">
        <f>Q875*H875</f>
        <v>0</v>
      </c>
      <c r="S875" s="155">
        <v>0</v>
      </c>
      <c r="T875" s="156">
        <f>S875*H875</f>
        <v>0</v>
      </c>
      <c r="U875" s="30"/>
      <c r="V875" s="30"/>
      <c r="W875" s="30"/>
      <c r="X875" s="30"/>
      <c r="Y875" s="30"/>
      <c r="Z875" s="30"/>
      <c r="AA875" s="30"/>
      <c r="AB875" s="30"/>
      <c r="AC875" s="30"/>
      <c r="AD875" s="30"/>
      <c r="AE875" s="30"/>
      <c r="AR875" s="157" t="s">
        <v>244</v>
      </c>
      <c r="AT875" s="157" t="s">
        <v>154</v>
      </c>
      <c r="AU875" s="157" t="s">
        <v>80</v>
      </c>
      <c r="AY875" s="18" t="s">
        <v>152</v>
      </c>
      <c r="BE875" s="158">
        <f>IF(N875="základní",J875,0)</f>
        <v>2637.37</v>
      </c>
      <c r="BF875" s="158">
        <f>IF(N875="snížená",J875,0)</f>
        <v>0</v>
      </c>
      <c r="BG875" s="158">
        <f>IF(N875="zákl. přenesená",J875,0)</f>
        <v>0</v>
      </c>
      <c r="BH875" s="158">
        <f>IF(N875="sníž. přenesená",J875,0)</f>
        <v>0</v>
      </c>
      <c r="BI875" s="158">
        <f>IF(N875="nulová",J875,0)</f>
        <v>0</v>
      </c>
      <c r="BJ875" s="18" t="s">
        <v>78</v>
      </c>
      <c r="BK875" s="158">
        <f>ROUND(I875*H875,2)</f>
        <v>2637.37</v>
      </c>
      <c r="BL875" s="18" t="s">
        <v>244</v>
      </c>
      <c r="BM875" s="157" t="s">
        <v>1367</v>
      </c>
    </row>
    <row r="876" spans="1:65" s="13" customFormat="1">
      <c r="B876" s="159"/>
      <c r="D876" s="160" t="s">
        <v>160</v>
      </c>
      <c r="E876" s="161" t="s">
        <v>1</v>
      </c>
      <c r="F876" s="162" t="s">
        <v>1354</v>
      </c>
      <c r="H876" s="163">
        <v>86.87</v>
      </c>
      <c r="L876" s="159"/>
      <c r="M876" s="164"/>
      <c r="N876" s="165"/>
      <c r="O876" s="165"/>
      <c r="P876" s="165"/>
      <c r="Q876" s="165"/>
      <c r="R876" s="165"/>
      <c r="S876" s="165"/>
      <c r="T876" s="166"/>
      <c r="AT876" s="161" t="s">
        <v>160</v>
      </c>
      <c r="AU876" s="161" t="s">
        <v>80</v>
      </c>
      <c r="AV876" s="13" t="s">
        <v>80</v>
      </c>
      <c r="AW876" s="13" t="s">
        <v>27</v>
      </c>
      <c r="AX876" s="13" t="s">
        <v>78</v>
      </c>
      <c r="AY876" s="161" t="s">
        <v>152</v>
      </c>
    </row>
    <row r="877" spans="1:65" s="2" customFormat="1" ht="21.75" customHeight="1">
      <c r="A877" s="30"/>
      <c r="B877" s="146"/>
      <c r="C877" s="193" t="s">
        <v>1368</v>
      </c>
      <c r="D877" s="193" t="s">
        <v>709</v>
      </c>
      <c r="E877" s="194" t="s">
        <v>1369</v>
      </c>
      <c r="F877" s="195" t="s">
        <v>1370</v>
      </c>
      <c r="G877" s="196" t="s">
        <v>157</v>
      </c>
      <c r="H877" s="197">
        <v>96.450999999999993</v>
      </c>
      <c r="I877" s="198">
        <v>40.4</v>
      </c>
      <c r="J877" s="198">
        <f>ROUND(I877*H877,2)</f>
        <v>3896.62</v>
      </c>
      <c r="K877" s="195" t="s">
        <v>173</v>
      </c>
      <c r="L877" s="199"/>
      <c r="M877" s="200" t="s">
        <v>1</v>
      </c>
      <c r="N877" s="201" t="s">
        <v>36</v>
      </c>
      <c r="O877" s="155">
        <v>0</v>
      </c>
      <c r="P877" s="155">
        <f>O877*H877</f>
        <v>0</v>
      </c>
      <c r="Q877" s="155">
        <v>1.3999999999999999E-4</v>
      </c>
      <c r="R877" s="155">
        <f>Q877*H877</f>
        <v>1.3503139999999999E-2</v>
      </c>
      <c r="S877" s="155">
        <v>0</v>
      </c>
      <c r="T877" s="156">
        <f>S877*H877</f>
        <v>0</v>
      </c>
      <c r="U877" s="30"/>
      <c r="V877" s="30"/>
      <c r="W877" s="30"/>
      <c r="X877" s="30"/>
      <c r="Y877" s="30"/>
      <c r="Z877" s="30"/>
      <c r="AA877" s="30"/>
      <c r="AB877" s="30"/>
      <c r="AC877" s="30"/>
      <c r="AD877" s="30"/>
      <c r="AE877" s="30"/>
      <c r="AR877" s="157" t="s">
        <v>386</v>
      </c>
      <c r="AT877" s="157" t="s">
        <v>709</v>
      </c>
      <c r="AU877" s="157" t="s">
        <v>80</v>
      </c>
      <c r="AY877" s="18" t="s">
        <v>152</v>
      </c>
      <c r="BE877" s="158">
        <f>IF(N877="základní",J877,0)</f>
        <v>3896.62</v>
      </c>
      <c r="BF877" s="158">
        <f>IF(N877="snížená",J877,0)</f>
        <v>0</v>
      </c>
      <c r="BG877" s="158">
        <f>IF(N877="zákl. přenesená",J877,0)</f>
        <v>0</v>
      </c>
      <c r="BH877" s="158">
        <f>IF(N877="sníž. přenesená",J877,0)</f>
        <v>0</v>
      </c>
      <c r="BI877" s="158">
        <f>IF(N877="nulová",J877,0)</f>
        <v>0</v>
      </c>
      <c r="BJ877" s="18" t="s">
        <v>78</v>
      </c>
      <c r="BK877" s="158">
        <f>ROUND(I877*H877,2)</f>
        <v>3896.62</v>
      </c>
      <c r="BL877" s="18" t="s">
        <v>244</v>
      </c>
      <c r="BM877" s="157" t="s">
        <v>1371</v>
      </c>
    </row>
    <row r="878" spans="1:65" s="13" customFormat="1">
      <c r="B878" s="159"/>
      <c r="D878" s="160" t="s">
        <v>160</v>
      </c>
      <c r="E878" s="161" t="s">
        <v>1</v>
      </c>
      <c r="F878" s="162" t="s">
        <v>1372</v>
      </c>
      <c r="H878" s="163">
        <v>96.450999999999993</v>
      </c>
      <c r="L878" s="159"/>
      <c r="M878" s="164"/>
      <c r="N878" s="165"/>
      <c r="O878" s="165"/>
      <c r="P878" s="165"/>
      <c r="Q878" s="165"/>
      <c r="R878" s="165"/>
      <c r="S878" s="165"/>
      <c r="T878" s="166"/>
      <c r="AT878" s="161" t="s">
        <v>160</v>
      </c>
      <c r="AU878" s="161" t="s">
        <v>80</v>
      </c>
      <c r="AV878" s="13" t="s">
        <v>80</v>
      </c>
      <c r="AW878" s="13" t="s">
        <v>27</v>
      </c>
      <c r="AX878" s="13" t="s">
        <v>78</v>
      </c>
      <c r="AY878" s="161" t="s">
        <v>152</v>
      </c>
    </row>
    <row r="879" spans="1:65" s="2" customFormat="1" ht="21.75" customHeight="1">
      <c r="A879" s="30"/>
      <c r="B879" s="146"/>
      <c r="C879" s="147" t="s">
        <v>1373</v>
      </c>
      <c r="D879" s="147" t="s">
        <v>154</v>
      </c>
      <c r="E879" s="148" t="s">
        <v>1374</v>
      </c>
      <c r="F879" s="149" t="s">
        <v>1375</v>
      </c>
      <c r="G879" s="150" t="s">
        <v>214</v>
      </c>
      <c r="H879" s="151">
        <v>3.9609999999999999</v>
      </c>
      <c r="I879" s="152">
        <v>677.6</v>
      </c>
      <c r="J879" s="152">
        <f>ROUND(I879*H879,2)</f>
        <v>2683.97</v>
      </c>
      <c r="K879" s="149" t="s">
        <v>173</v>
      </c>
      <c r="L879" s="31"/>
      <c r="M879" s="153" t="s">
        <v>1</v>
      </c>
      <c r="N879" s="154" t="s">
        <v>36</v>
      </c>
      <c r="O879" s="155">
        <v>2.3290000000000002</v>
      </c>
      <c r="P879" s="155">
        <f>O879*H879</f>
        <v>9.2251690000000011</v>
      </c>
      <c r="Q879" s="155">
        <v>0</v>
      </c>
      <c r="R879" s="155">
        <f>Q879*H879</f>
        <v>0</v>
      </c>
      <c r="S879" s="155">
        <v>0</v>
      </c>
      <c r="T879" s="156">
        <f>S879*H879</f>
        <v>0</v>
      </c>
      <c r="U879" s="30"/>
      <c r="V879" s="30"/>
      <c r="W879" s="30"/>
      <c r="X879" s="30"/>
      <c r="Y879" s="30"/>
      <c r="Z879" s="30"/>
      <c r="AA879" s="30"/>
      <c r="AB879" s="30"/>
      <c r="AC879" s="30"/>
      <c r="AD879" s="30"/>
      <c r="AE879" s="30"/>
      <c r="AR879" s="157" t="s">
        <v>244</v>
      </c>
      <c r="AT879" s="157" t="s">
        <v>154</v>
      </c>
      <c r="AU879" s="157" t="s">
        <v>80</v>
      </c>
      <c r="AY879" s="18" t="s">
        <v>152</v>
      </c>
      <c r="BE879" s="158">
        <f>IF(N879="základní",J879,0)</f>
        <v>2683.97</v>
      </c>
      <c r="BF879" s="158">
        <f>IF(N879="snížená",J879,0)</f>
        <v>0</v>
      </c>
      <c r="BG879" s="158">
        <f>IF(N879="zákl. přenesená",J879,0)</f>
        <v>0</v>
      </c>
      <c r="BH879" s="158">
        <f>IF(N879="sníž. přenesená",J879,0)</f>
        <v>0</v>
      </c>
      <c r="BI879" s="158">
        <f>IF(N879="nulová",J879,0)</f>
        <v>0</v>
      </c>
      <c r="BJ879" s="18" t="s">
        <v>78</v>
      </c>
      <c r="BK879" s="158">
        <f>ROUND(I879*H879,2)</f>
        <v>2683.97</v>
      </c>
      <c r="BL879" s="18" t="s">
        <v>244</v>
      </c>
      <c r="BM879" s="157" t="s">
        <v>1376</v>
      </c>
    </row>
    <row r="880" spans="1:65" s="12" customFormat="1" ht="22.9" customHeight="1">
      <c r="B880" s="134"/>
      <c r="D880" s="135" t="s">
        <v>70</v>
      </c>
      <c r="E880" s="144" t="s">
        <v>1377</v>
      </c>
      <c r="F880" s="144" t="s">
        <v>1378</v>
      </c>
      <c r="J880" s="145">
        <f>BK880</f>
        <v>415423.98</v>
      </c>
      <c r="L880" s="134"/>
      <c r="M880" s="138"/>
      <c r="N880" s="139"/>
      <c r="O880" s="139"/>
      <c r="P880" s="140">
        <f>SUM(P881:P908)</f>
        <v>0</v>
      </c>
      <c r="Q880" s="139"/>
      <c r="R880" s="140">
        <f>SUM(R881:R908)</f>
        <v>0</v>
      </c>
      <c r="S880" s="139"/>
      <c r="T880" s="141">
        <f>SUM(T881:T908)</f>
        <v>0</v>
      </c>
      <c r="AR880" s="135" t="s">
        <v>80</v>
      </c>
      <c r="AT880" s="142" t="s">
        <v>70</v>
      </c>
      <c r="AU880" s="142" t="s">
        <v>78</v>
      </c>
      <c r="AY880" s="135" t="s">
        <v>152</v>
      </c>
      <c r="BK880" s="143">
        <f>SUM(BK881:BK908)</f>
        <v>415423.98</v>
      </c>
    </row>
    <row r="881" spans="1:65" s="2" customFormat="1" ht="33" customHeight="1">
      <c r="A881" s="30"/>
      <c r="B881" s="146"/>
      <c r="C881" s="147" t="s">
        <v>1379</v>
      </c>
      <c r="D881" s="147" t="s">
        <v>154</v>
      </c>
      <c r="E881" s="148" t="s">
        <v>1380</v>
      </c>
      <c r="F881" s="149" t="s">
        <v>1381</v>
      </c>
      <c r="G881" s="150" t="s">
        <v>157</v>
      </c>
      <c r="H881" s="151">
        <v>5.4539999999999997</v>
      </c>
      <c r="I881" s="152">
        <v>19524</v>
      </c>
      <c r="J881" s="152">
        <f>ROUND(I881*H881,2)</f>
        <v>106483.9</v>
      </c>
      <c r="K881" s="149" t="s">
        <v>1</v>
      </c>
      <c r="L881" s="31"/>
      <c r="M881" s="153" t="s">
        <v>1</v>
      </c>
      <c r="N881" s="154" t="s">
        <v>36</v>
      </c>
      <c r="O881" s="155">
        <v>0</v>
      </c>
      <c r="P881" s="155">
        <f>O881*H881</f>
        <v>0</v>
      </c>
      <c r="Q881" s="155">
        <v>0</v>
      </c>
      <c r="R881" s="155">
        <f>Q881*H881</f>
        <v>0</v>
      </c>
      <c r="S881" s="155">
        <v>0</v>
      </c>
      <c r="T881" s="156">
        <f>S881*H881</f>
        <v>0</v>
      </c>
      <c r="U881" s="30"/>
      <c r="V881" s="30"/>
      <c r="W881" s="30"/>
      <c r="X881" s="30"/>
      <c r="Y881" s="30"/>
      <c r="Z881" s="30"/>
      <c r="AA881" s="30"/>
      <c r="AB881" s="30"/>
      <c r="AC881" s="30"/>
      <c r="AD881" s="30"/>
      <c r="AE881" s="30"/>
      <c r="AR881" s="157" t="s">
        <v>244</v>
      </c>
      <c r="AT881" s="157" t="s">
        <v>154</v>
      </c>
      <c r="AU881" s="157" t="s">
        <v>80</v>
      </c>
      <c r="AY881" s="18" t="s">
        <v>152</v>
      </c>
      <c r="BE881" s="158">
        <f>IF(N881="základní",J881,0)</f>
        <v>106483.9</v>
      </c>
      <c r="BF881" s="158">
        <f>IF(N881="snížená",J881,0)</f>
        <v>0</v>
      </c>
      <c r="BG881" s="158">
        <f>IF(N881="zákl. přenesená",J881,0)</f>
        <v>0</v>
      </c>
      <c r="BH881" s="158">
        <f>IF(N881="sníž. přenesená",J881,0)</f>
        <v>0</v>
      </c>
      <c r="BI881" s="158">
        <f>IF(N881="nulová",J881,0)</f>
        <v>0</v>
      </c>
      <c r="BJ881" s="18" t="s">
        <v>78</v>
      </c>
      <c r="BK881" s="158">
        <f>ROUND(I881*H881,2)</f>
        <v>106483.9</v>
      </c>
      <c r="BL881" s="18" t="s">
        <v>244</v>
      </c>
      <c r="BM881" s="157" t="s">
        <v>1382</v>
      </c>
    </row>
    <row r="882" spans="1:65" s="2" customFormat="1" ht="19.5">
      <c r="A882" s="30"/>
      <c r="B882" s="31"/>
      <c r="C882" s="30"/>
      <c r="D882" s="160" t="s">
        <v>381</v>
      </c>
      <c r="E882" s="30"/>
      <c r="F882" s="180" t="s">
        <v>769</v>
      </c>
      <c r="G882" s="30"/>
      <c r="H882" s="30"/>
      <c r="I882" s="30"/>
      <c r="J882" s="30"/>
      <c r="K882" s="30"/>
      <c r="L882" s="31"/>
      <c r="M882" s="181"/>
      <c r="N882" s="182"/>
      <c r="O882" s="56"/>
      <c r="P882" s="56"/>
      <c r="Q882" s="56"/>
      <c r="R882" s="56"/>
      <c r="S882" s="56"/>
      <c r="T882" s="57"/>
      <c r="U882" s="30"/>
      <c r="V882" s="30"/>
      <c r="W882" s="30"/>
      <c r="X882" s="30"/>
      <c r="Y882" s="30"/>
      <c r="Z882" s="30"/>
      <c r="AA882" s="30"/>
      <c r="AB882" s="30"/>
      <c r="AC882" s="30"/>
      <c r="AD882" s="30"/>
      <c r="AE882" s="30"/>
      <c r="AT882" s="18" t="s">
        <v>381</v>
      </c>
      <c r="AU882" s="18" t="s">
        <v>80</v>
      </c>
    </row>
    <row r="883" spans="1:65" s="13" customFormat="1">
      <c r="B883" s="159"/>
      <c r="D883" s="160" t="s">
        <v>160</v>
      </c>
      <c r="E883" s="161" t="s">
        <v>1</v>
      </c>
      <c r="F883" s="162" t="s">
        <v>1383</v>
      </c>
      <c r="H883" s="163">
        <v>9.8539999999999992</v>
      </c>
      <c r="L883" s="159"/>
      <c r="M883" s="164"/>
      <c r="N883" s="165"/>
      <c r="O883" s="165"/>
      <c r="P883" s="165"/>
      <c r="Q883" s="165"/>
      <c r="R883" s="165"/>
      <c r="S883" s="165"/>
      <c r="T883" s="166"/>
      <c r="AT883" s="161" t="s">
        <v>160</v>
      </c>
      <c r="AU883" s="161" t="s">
        <v>80</v>
      </c>
      <c r="AV883" s="13" t="s">
        <v>80</v>
      </c>
      <c r="AW883" s="13" t="s">
        <v>27</v>
      </c>
      <c r="AX883" s="13" t="s">
        <v>71</v>
      </c>
      <c r="AY883" s="161" t="s">
        <v>152</v>
      </c>
    </row>
    <row r="884" spans="1:65" s="13" customFormat="1">
      <c r="B884" s="159"/>
      <c r="D884" s="160" t="s">
        <v>160</v>
      </c>
      <c r="E884" s="161" t="s">
        <v>1</v>
      </c>
      <c r="F884" s="162" t="s">
        <v>1384</v>
      </c>
      <c r="H884" s="163">
        <v>3.78</v>
      </c>
      <c r="L884" s="159"/>
      <c r="M884" s="164"/>
      <c r="N884" s="165"/>
      <c r="O884" s="165"/>
      <c r="P884" s="165"/>
      <c r="Q884" s="165"/>
      <c r="R884" s="165"/>
      <c r="S884" s="165"/>
      <c r="T884" s="166"/>
      <c r="AT884" s="161" t="s">
        <v>160</v>
      </c>
      <c r="AU884" s="161" t="s">
        <v>80</v>
      </c>
      <c r="AV884" s="13" t="s">
        <v>80</v>
      </c>
      <c r="AW884" s="13" t="s">
        <v>27</v>
      </c>
      <c r="AX884" s="13" t="s">
        <v>71</v>
      </c>
      <c r="AY884" s="161" t="s">
        <v>152</v>
      </c>
    </row>
    <row r="885" spans="1:65" s="14" customFormat="1">
      <c r="B885" s="167"/>
      <c r="D885" s="160" t="s">
        <v>160</v>
      </c>
      <c r="E885" s="168" t="s">
        <v>1</v>
      </c>
      <c r="F885" s="169" t="s">
        <v>162</v>
      </c>
      <c r="H885" s="170">
        <v>13.633999999999999</v>
      </c>
      <c r="L885" s="167"/>
      <c r="M885" s="171"/>
      <c r="N885" s="172"/>
      <c r="O885" s="172"/>
      <c r="P885" s="172"/>
      <c r="Q885" s="172"/>
      <c r="R885" s="172"/>
      <c r="S885" s="172"/>
      <c r="T885" s="173"/>
      <c r="AT885" s="168" t="s">
        <v>160</v>
      </c>
      <c r="AU885" s="168" t="s">
        <v>80</v>
      </c>
      <c r="AV885" s="14" t="s">
        <v>158</v>
      </c>
      <c r="AW885" s="14" t="s">
        <v>27</v>
      </c>
      <c r="AX885" s="14" t="s">
        <v>71</v>
      </c>
      <c r="AY885" s="168" t="s">
        <v>152</v>
      </c>
    </row>
    <row r="886" spans="1:65" s="13" customFormat="1">
      <c r="B886" s="159"/>
      <c r="D886" s="160" t="s">
        <v>160</v>
      </c>
      <c r="E886" s="161" t="s">
        <v>1</v>
      </c>
      <c r="F886" s="162" t="s">
        <v>1385</v>
      </c>
      <c r="H886" s="163">
        <v>5.4539999999999997</v>
      </c>
      <c r="L886" s="159"/>
      <c r="M886" s="164"/>
      <c r="N886" s="165"/>
      <c r="O886" s="165"/>
      <c r="P886" s="165"/>
      <c r="Q886" s="165"/>
      <c r="R886" s="165"/>
      <c r="S886" s="165"/>
      <c r="T886" s="166"/>
      <c r="AT886" s="161" t="s">
        <v>160</v>
      </c>
      <c r="AU886" s="161" t="s">
        <v>80</v>
      </c>
      <c r="AV886" s="13" t="s">
        <v>80</v>
      </c>
      <c r="AW886" s="13" t="s">
        <v>27</v>
      </c>
      <c r="AX886" s="13" t="s">
        <v>71</v>
      </c>
      <c r="AY886" s="161" t="s">
        <v>152</v>
      </c>
    </row>
    <row r="887" spans="1:65" s="14" customFormat="1">
      <c r="B887" s="167"/>
      <c r="D887" s="160" t="s">
        <v>160</v>
      </c>
      <c r="E887" s="168" t="s">
        <v>1</v>
      </c>
      <c r="F887" s="169" t="s">
        <v>162</v>
      </c>
      <c r="H887" s="170">
        <v>5.4539999999999997</v>
      </c>
      <c r="L887" s="167"/>
      <c r="M887" s="171"/>
      <c r="N887" s="172"/>
      <c r="O887" s="172"/>
      <c r="P887" s="172"/>
      <c r="Q887" s="172"/>
      <c r="R887" s="172"/>
      <c r="S887" s="172"/>
      <c r="T887" s="173"/>
      <c r="AT887" s="168" t="s">
        <v>160</v>
      </c>
      <c r="AU887" s="168" t="s">
        <v>80</v>
      </c>
      <c r="AV887" s="14" t="s">
        <v>158</v>
      </c>
      <c r="AW887" s="14" t="s">
        <v>27</v>
      </c>
      <c r="AX887" s="14" t="s">
        <v>78</v>
      </c>
      <c r="AY887" s="168" t="s">
        <v>152</v>
      </c>
    </row>
    <row r="888" spans="1:65" s="2" customFormat="1" ht="33" customHeight="1">
      <c r="A888" s="30"/>
      <c r="B888" s="146"/>
      <c r="C888" s="147" t="s">
        <v>1386</v>
      </c>
      <c r="D888" s="147" t="s">
        <v>154</v>
      </c>
      <c r="E888" s="148" t="s">
        <v>1387</v>
      </c>
      <c r="F888" s="149" t="s">
        <v>1388</v>
      </c>
      <c r="G888" s="150" t="s">
        <v>157</v>
      </c>
      <c r="H888" s="151">
        <v>5.234</v>
      </c>
      <c r="I888" s="152">
        <v>6468</v>
      </c>
      <c r="J888" s="152">
        <f>ROUND(I888*H888,2)</f>
        <v>33853.51</v>
      </c>
      <c r="K888" s="149" t="s">
        <v>1</v>
      </c>
      <c r="L888" s="31"/>
      <c r="M888" s="153" t="s">
        <v>1</v>
      </c>
      <c r="N888" s="154" t="s">
        <v>36</v>
      </c>
      <c r="O888" s="155">
        <v>0</v>
      </c>
      <c r="P888" s="155">
        <f>O888*H888</f>
        <v>0</v>
      </c>
      <c r="Q888" s="155">
        <v>0</v>
      </c>
      <c r="R888" s="155">
        <f>Q888*H888</f>
        <v>0</v>
      </c>
      <c r="S888" s="155">
        <v>0</v>
      </c>
      <c r="T888" s="156">
        <f>S888*H888</f>
        <v>0</v>
      </c>
      <c r="U888" s="30"/>
      <c r="V888" s="30"/>
      <c r="W888" s="30"/>
      <c r="X888" s="30"/>
      <c r="Y888" s="30"/>
      <c r="Z888" s="30"/>
      <c r="AA888" s="30"/>
      <c r="AB888" s="30"/>
      <c r="AC888" s="30"/>
      <c r="AD888" s="30"/>
      <c r="AE888" s="30"/>
      <c r="AR888" s="157" t="s">
        <v>244</v>
      </c>
      <c r="AT888" s="157" t="s">
        <v>154</v>
      </c>
      <c r="AU888" s="157" t="s">
        <v>80</v>
      </c>
      <c r="AY888" s="18" t="s">
        <v>152</v>
      </c>
      <c r="BE888" s="158">
        <f>IF(N888="základní",J888,0)</f>
        <v>33853.51</v>
      </c>
      <c r="BF888" s="158">
        <f>IF(N888="snížená",J888,0)</f>
        <v>0</v>
      </c>
      <c r="BG888" s="158">
        <f>IF(N888="zákl. přenesená",J888,0)</f>
        <v>0</v>
      </c>
      <c r="BH888" s="158">
        <f>IF(N888="sníž. přenesená",J888,0)</f>
        <v>0</v>
      </c>
      <c r="BI888" s="158">
        <f>IF(N888="nulová",J888,0)</f>
        <v>0</v>
      </c>
      <c r="BJ888" s="18" t="s">
        <v>78</v>
      </c>
      <c r="BK888" s="158">
        <f>ROUND(I888*H888,2)</f>
        <v>33853.51</v>
      </c>
      <c r="BL888" s="18" t="s">
        <v>244</v>
      </c>
      <c r="BM888" s="157" t="s">
        <v>1389</v>
      </c>
    </row>
    <row r="889" spans="1:65" s="2" customFormat="1" ht="19.5">
      <c r="A889" s="30"/>
      <c r="B889" s="31"/>
      <c r="C889" s="30"/>
      <c r="D889" s="160" t="s">
        <v>381</v>
      </c>
      <c r="E889" s="30"/>
      <c r="F889" s="180" t="s">
        <v>769</v>
      </c>
      <c r="G889" s="30"/>
      <c r="H889" s="30"/>
      <c r="I889" s="30"/>
      <c r="J889" s="30"/>
      <c r="K889" s="30"/>
      <c r="L889" s="31"/>
      <c r="M889" s="181"/>
      <c r="N889" s="182"/>
      <c r="O889" s="56"/>
      <c r="P889" s="56"/>
      <c r="Q889" s="56"/>
      <c r="R889" s="56"/>
      <c r="S889" s="56"/>
      <c r="T889" s="57"/>
      <c r="U889" s="30"/>
      <c r="V889" s="30"/>
      <c r="W889" s="30"/>
      <c r="X889" s="30"/>
      <c r="Y889" s="30"/>
      <c r="Z889" s="30"/>
      <c r="AA889" s="30"/>
      <c r="AB889" s="30"/>
      <c r="AC889" s="30"/>
      <c r="AD889" s="30"/>
      <c r="AE889" s="30"/>
      <c r="AT889" s="18" t="s">
        <v>381</v>
      </c>
      <c r="AU889" s="18" t="s">
        <v>80</v>
      </c>
    </row>
    <row r="890" spans="1:65" s="13" customFormat="1">
      <c r="B890" s="159"/>
      <c r="D890" s="160" t="s">
        <v>160</v>
      </c>
      <c r="E890" s="161" t="s">
        <v>1</v>
      </c>
      <c r="F890" s="162" t="s">
        <v>1053</v>
      </c>
      <c r="H890" s="163">
        <v>2.754</v>
      </c>
      <c r="L890" s="159"/>
      <c r="M890" s="164"/>
      <c r="N890" s="165"/>
      <c r="O890" s="165"/>
      <c r="P890" s="165"/>
      <c r="Q890" s="165"/>
      <c r="R890" s="165"/>
      <c r="S890" s="165"/>
      <c r="T890" s="166"/>
      <c r="AT890" s="161" t="s">
        <v>160</v>
      </c>
      <c r="AU890" s="161" t="s">
        <v>80</v>
      </c>
      <c r="AV890" s="13" t="s">
        <v>80</v>
      </c>
      <c r="AW890" s="13" t="s">
        <v>27</v>
      </c>
      <c r="AX890" s="13" t="s">
        <v>71</v>
      </c>
      <c r="AY890" s="161" t="s">
        <v>152</v>
      </c>
    </row>
    <row r="891" spans="1:65" s="13" customFormat="1">
      <c r="B891" s="159"/>
      <c r="D891" s="160" t="s">
        <v>160</v>
      </c>
      <c r="E891" s="161" t="s">
        <v>1</v>
      </c>
      <c r="F891" s="162" t="s">
        <v>1390</v>
      </c>
      <c r="H891" s="163">
        <v>2.48</v>
      </c>
      <c r="L891" s="159"/>
      <c r="M891" s="164"/>
      <c r="N891" s="165"/>
      <c r="O891" s="165"/>
      <c r="P891" s="165"/>
      <c r="Q891" s="165"/>
      <c r="R891" s="165"/>
      <c r="S891" s="165"/>
      <c r="T891" s="166"/>
      <c r="AT891" s="161" t="s">
        <v>160</v>
      </c>
      <c r="AU891" s="161" t="s">
        <v>80</v>
      </c>
      <c r="AV891" s="13" t="s">
        <v>80</v>
      </c>
      <c r="AW891" s="13" t="s">
        <v>27</v>
      </c>
      <c r="AX891" s="13" t="s">
        <v>71</v>
      </c>
      <c r="AY891" s="161" t="s">
        <v>152</v>
      </c>
    </row>
    <row r="892" spans="1:65" s="14" customFormat="1">
      <c r="B892" s="167"/>
      <c r="D892" s="160" t="s">
        <v>160</v>
      </c>
      <c r="E892" s="168" t="s">
        <v>1</v>
      </c>
      <c r="F892" s="169" t="s">
        <v>162</v>
      </c>
      <c r="H892" s="170">
        <v>5.234</v>
      </c>
      <c r="L892" s="167"/>
      <c r="M892" s="171"/>
      <c r="N892" s="172"/>
      <c r="O892" s="172"/>
      <c r="P892" s="172"/>
      <c r="Q892" s="172"/>
      <c r="R892" s="172"/>
      <c r="S892" s="172"/>
      <c r="T892" s="173"/>
      <c r="AT892" s="168" t="s">
        <v>160</v>
      </c>
      <c r="AU892" s="168" t="s">
        <v>80</v>
      </c>
      <c r="AV892" s="14" t="s">
        <v>158</v>
      </c>
      <c r="AW892" s="14" t="s">
        <v>27</v>
      </c>
      <c r="AX892" s="14" t="s">
        <v>78</v>
      </c>
      <c r="AY892" s="168" t="s">
        <v>152</v>
      </c>
    </row>
    <row r="893" spans="1:65" s="2" customFormat="1" ht="33" customHeight="1">
      <c r="A893" s="30"/>
      <c r="B893" s="146"/>
      <c r="C893" s="147" t="s">
        <v>1391</v>
      </c>
      <c r="D893" s="147" t="s">
        <v>154</v>
      </c>
      <c r="E893" s="148" t="s">
        <v>1392</v>
      </c>
      <c r="F893" s="149" t="s">
        <v>1393</v>
      </c>
      <c r="G893" s="150" t="s">
        <v>300</v>
      </c>
      <c r="H893" s="151">
        <v>11</v>
      </c>
      <c r="I893" s="152">
        <v>9854.23</v>
      </c>
      <c r="J893" s="152">
        <f>ROUND(I893*H893,2)</f>
        <v>108396.53</v>
      </c>
      <c r="K893" s="149" t="s">
        <v>1</v>
      </c>
      <c r="L893" s="31"/>
      <c r="M893" s="153" t="s">
        <v>1</v>
      </c>
      <c r="N893" s="154" t="s">
        <v>36</v>
      </c>
      <c r="O893" s="155">
        <v>0</v>
      </c>
      <c r="P893" s="155">
        <f>O893*H893</f>
        <v>0</v>
      </c>
      <c r="Q893" s="155">
        <v>0</v>
      </c>
      <c r="R893" s="155">
        <f>Q893*H893</f>
        <v>0</v>
      </c>
      <c r="S893" s="155">
        <v>0</v>
      </c>
      <c r="T893" s="156">
        <f>S893*H893</f>
        <v>0</v>
      </c>
      <c r="U893" s="30"/>
      <c r="V893" s="30"/>
      <c r="W893" s="30"/>
      <c r="X893" s="30"/>
      <c r="Y893" s="30"/>
      <c r="Z893" s="30"/>
      <c r="AA893" s="30"/>
      <c r="AB893" s="30"/>
      <c r="AC893" s="30"/>
      <c r="AD893" s="30"/>
      <c r="AE893" s="30"/>
      <c r="AR893" s="157" t="s">
        <v>244</v>
      </c>
      <c r="AT893" s="157" t="s">
        <v>154</v>
      </c>
      <c r="AU893" s="157" t="s">
        <v>80</v>
      </c>
      <c r="AY893" s="18" t="s">
        <v>152</v>
      </c>
      <c r="BE893" s="158">
        <f>IF(N893="základní",J893,0)</f>
        <v>108396.53</v>
      </c>
      <c r="BF893" s="158">
        <f>IF(N893="snížená",J893,0)</f>
        <v>0</v>
      </c>
      <c r="BG893" s="158">
        <f>IF(N893="zákl. přenesená",J893,0)</f>
        <v>0</v>
      </c>
      <c r="BH893" s="158">
        <f>IF(N893="sníž. přenesená",J893,0)</f>
        <v>0</v>
      </c>
      <c r="BI893" s="158">
        <f>IF(N893="nulová",J893,0)</f>
        <v>0</v>
      </c>
      <c r="BJ893" s="18" t="s">
        <v>78</v>
      </c>
      <c r="BK893" s="158">
        <f>ROUND(I893*H893,2)</f>
        <v>108396.53</v>
      </c>
      <c r="BL893" s="18" t="s">
        <v>244</v>
      </c>
      <c r="BM893" s="157" t="s">
        <v>1394</v>
      </c>
    </row>
    <row r="894" spans="1:65" s="2" customFormat="1" ht="19.5">
      <c r="A894" s="30"/>
      <c r="B894" s="31"/>
      <c r="C894" s="30"/>
      <c r="D894" s="160" t="s">
        <v>381</v>
      </c>
      <c r="E894" s="30"/>
      <c r="F894" s="180" t="s">
        <v>769</v>
      </c>
      <c r="G894" s="30"/>
      <c r="H894" s="30"/>
      <c r="I894" s="30"/>
      <c r="J894" s="30"/>
      <c r="K894" s="30"/>
      <c r="L894" s="31"/>
      <c r="M894" s="181"/>
      <c r="N894" s="182"/>
      <c r="O894" s="56"/>
      <c r="P894" s="56"/>
      <c r="Q894" s="56"/>
      <c r="R894" s="56"/>
      <c r="S894" s="56"/>
      <c r="T894" s="57"/>
      <c r="U894" s="30"/>
      <c r="V894" s="30"/>
      <c r="W894" s="30"/>
      <c r="X894" s="30"/>
      <c r="Y894" s="30"/>
      <c r="Z894" s="30"/>
      <c r="AA894" s="30"/>
      <c r="AB894" s="30"/>
      <c r="AC894" s="30"/>
      <c r="AD894" s="30"/>
      <c r="AE894" s="30"/>
      <c r="AT894" s="18" t="s">
        <v>381</v>
      </c>
      <c r="AU894" s="18" t="s">
        <v>80</v>
      </c>
    </row>
    <row r="895" spans="1:65" s="13" customFormat="1">
      <c r="B895" s="159"/>
      <c r="D895" s="160" t="s">
        <v>160</v>
      </c>
      <c r="E895" s="161" t="s">
        <v>1</v>
      </c>
      <c r="F895" s="162" t="s">
        <v>211</v>
      </c>
      <c r="H895" s="163">
        <v>11</v>
      </c>
      <c r="L895" s="159"/>
      <c r="M895" s="164"/>
      <c r="N895" s="165"/>
      <c r="O895" s="165"/>
      <c r="P895" s="165"/>
      <c r="Q895" s="165"/>
      <c r="R895" s="165"/>
      <c r="S895" s="165"/>
      <c r="T895" s="166"/>
      <c r="AT895" s="161" t="s">
        <v>160</v>
      </c>
      <c r="AU895" s="161" t="s">
        <v>80</v>
      </c>
      <c r="AV895" s="13" t="s">
        <v>80</v>
      </c>
      <c r="AW895" s="13" t="s">
        <v>27</v>
      </c>
      <c r="AX895" s="13" t="s">
        <v>78</v>
      </c>
      <c r="AY895" s="161" t="s">
        <v>152</v>
      </c>
    </row>
    <row r="896" spans="1:65" s="2" customFormat="1" ht="33" customHeight="1">
      <c r="A896" s="30"/>
      <c r="B896" s="146"/>
      <c r="C896" s="147" t="s">
        <v>1395</v>
      </c>
      <c r="D896" s="147" t="s">
        <v>154</v>
      </c>
      <c r="E896" s="148" t="s">
        <v>1396</v>
      </c>
      <c r="F896" s="149" t="s">
        <v>1397</v>
      </c>
      <c r="G896" s="150" t="s">
        <v>300</v>
      </c>
      <c r="H896" s="151">
        <v>2</v>
      </c>
      <c r="I896" s="152">
        <v>14256</v>
      </c>
      <c r="J896" s="152">
        <f>ROUND(I896*H896,2)</f>
        <v>28512</v>
      </c>
      <c r="K896" s="149" t="s">
        <v>1</v>
      </c>
      <c r="L896" s="31"/>
      <c r="M896" s="153" t="s">
        <v>1</v>
      </c>
      <c r="N896" s="154" t="s">
        <v>36</v>
      </c>
      <c r="O896" s="155">
        <v>0</v>
      </c>
      <c r="P896" s="155">
        <f>O896*H896</f>
        <v>0</v>
      </c>
      <c r="Q896" s="155">
        <v>0</v>
      </c>
      <c r="R896" s="155">
        <f>Q896*H896</f>
        <v>0</v>
      </c>
      <c r="S896" s="155">
        <v>0</v>
      </c>
      <c r="T896" s="156">
        <f>S896*H896</f>
        <v>0</v>
      </c>
      <c r="U896" s="30"/>
      <c r="V896" s="30"/>
      <c r="W896" s="30"/>
      <c r="X896" s="30"/>
      <c r="Y896" s="30"/>
      <c r="Z896" s="30"/>
      <c r="AA896" s="30"/>
      <c r="AB896" s="30"/>
      <c r="AC896" s="30"/>
      <c r="AD896" s="30"/>
      <c r="AE896" s="30"/>
      <c r="AR896" s="157" t="s">
        <v>244</v>
      </c>
      <c r="AT896" s="157" t="s">
        <v>154</v>
      </c>
      <c r="AU896" s="157" t="s">
        <v>80</v>
      </c>
      <c r="AY896" s="18" t="s">
        <v>152</v>
      </c>
      <c r="BE896" s="158">
        <f>IF(N896="základní",J896,0)</f>
        <v>28512</v>
      </c>
      <c r="BF896" s="158">
        <f>IF(N896="snížená",J896,0)</f>
        <v>0</v>
      </c>
      <c r="BG896" s="158">
        <f>IF(N896="zákl. přenesená",J896,0)</f>
        <v>0</v>
      </c>
      <c r="BH896" s="158">
        <f>IF(N896="sníž. přenesená",J896,0)</f>
        <v>0</v>
      </c>
      <c r="BI896" s="158">
        <f>IF(N896="nulová",J896,0)</f>
        <v>0</v>
      </c>
      <c r="BJ896" s="18" t="s">
        <v>78</v>
      </c>
      <c r="BK896" s="158">
        <f>ROUND(I896*H896,2)</f>
        <v>28512</v>
      </c>
      <c r="BL896" s="18" t="s">
        <v>244</v>
      </c>
      <c r="BM896" s="157" t="s">
        <v>1398</v>
      </c>
    </row>
    <row r="897" spans="1:65" s="2" customFormat="1" ht="19.5">
      <c r="A897" s="30"/>
      <c r="B897" s="31"/>
      <c r="C897" s="30"/>
      <c r="D897" s="160" t="s">
        <v>381</v>
      </c>
      <c r="E897" s="30"/>
      <c r="F897" s="180" t="s">
        <v>769</v>
      </c>
      <c r="G897" s="30"/>
      <c r="H897" s="30"/>
      <c r="I897" s="30"/>
      <c r="J897" s="30"/>
      <c r="K897" s="30"/>
      <c r="L897" s="31"/>
      <c r="M897" s="181"/>
      <c r="N897" s="182"/>
      <c r="O897" s="56"/>
      <c r="P897" s="56"/>
      <c r="Q897" s="56"/>
      <c r="R897" s="56"/>
      <c r="S897" s="56"/>
      <c r="T897" s="57"/>
      <c r="U897" s="30"/>
      <c r="V897" s="30"/>
      <c r="W897" s="30"/>
      <c r="X897" s="30"/>
      <c r="Y897" s="30"/>
      <c r="Z897" s="30"/>
      <c r="AA897" s="30"/>
      <c r="AB897" s="30"/>
      <c r="AC897" s="30"/>
      <c r="AD897" s="30"/>
      <c r="AE897" s="30"/>
      <c r="AT897" s="18" t="s">
        <v>381</v>
      </c>
      <c r="AU897" s="18" t="s">
        <v>80</v>
      </c>
    </row>
    <row r="898" spans="1:65" s="13" customFormat="1">
      <c r="B898" s="159"/>
      <c r="D898" s="160" t="s">
        <v>160</v>
      </c>
      <c r="E898" s="161" t="s">
        <v>1</v>
      </c>
      <c r="F898" s="162" t="s">
        <v>80</v>
      </c>
      <c r="H898" s="163">
        <v>2</v>
      </c>
      <c r="L898" s="159"/>
      <c r="M898" s="164"/>
      <c r="N898" s="165"/>
      <c r="O898" s="165"/>
      <c r="P898" s="165"/>
      <c r="Q898" s="165"/>
      <c r="R898" s="165"/>
      <c r="S898" s="165"/>
      <c r="T898" s="166"/>
      <c r="AT898" s="161" t="s">
        <v>160</v>
      </c>
      <c r="AU898" s="161" t="s">
        <v>80</v>
      </c>
      <c r="AV898" s="13" t="s">
        <v>80</v>
      </c>
      <c r="AW898" s="13" t="s">
        <v>27</v>
      </c>
      <c r="AX898" s="13" t="s">
        <v>78</v>
      </c>
      <c r="AY898" s="161" t="s">
        <v>152</v>
      </c>
    </row>
    <row r="899" spans="1:65" s="2" customFormat="1" ht="44.25" customHeight="1">
      <c r="A899" s="30"/>
      <c r="B899" s="146"/>
      <c r="C899" s="147" t="s">
        <v>1399</v>
      </c>
      <c r="D899" s="147" t="s">
        <v>154</v>
      </c>
      <c r="E899" s="148" t="s">
        <v>1400</v>
      </c>
      <c r="F899" s="149" t="s">
        <v>1401</v>
      </c>
      <c r="G899" s="150" t="s">
        <v>157</v>
      </c>
      <c r="H899" s="151">
        <v>22.33</v>
      </c>
      <c r="I899" s="152">
        <v>6188</v>
      </c>
      <c r="J899" s="152">
        <f>ROUND(I899*H899,2)</f>
        <v>138178.04</v>
      </c>
      <c r="K899" s="149" t="s">
        <v>1</v>
      </c>
      <c r="L899" s="31"/>
      <c r="M899" s="153" t="s">
        <v>1</v>
      </c>
      <c r="N899" s="154" t="s">
        <v>36</v>
      </c>
      <c r="O899" s="155">
        <v>0</v>
      </c>
      <c r="P899" s="155">
        <f>O899*H899</f>
        <v>0</v>
      </c>
      <c r="Q899" s="155">
        <v>0</v>
      </c>
      <c r="R899" s="155">
        <f>Q899*H899</f>
        <v>0</v>
      </c>
      <c r="S899" s="155">
        <v>0</v>
      </c>
      <c r="T899" s="156">
        <f>S899*H899</f>
        <v>0</v>
      </c>
      <c r="U899" s="30"/>
      <c r="V899" s="30"/>
      <c r="W899" s="30"/>
      <c r="X899" s="30"/>
      <c r="Y899" s="30"/>
      <c r="Z899" s="30"/>
      <c r="AA899" s="30"/>
      <c r="AB899" s="30"/>
      <c r="AC899" s="30"/>
      <c r="AD899" s="30"/>
      <c r="AE899" s="30"/>
      <c r="AR899" s="157" t="s">
        <v>244</v>
      </c>
      <c r="AT899" s="157" t="s">
        <v>154</v>
      </c>
      <c r="AU899" s="157" t="s">
        <v>80</v>
      </c>
      <c r="AY899" s="18" t="s">
        <v>152</v>
      </c>
      <c r="BE899" s="158">
        <f>IF(N899="základní",J899,0)</f>
        <v>138178.04</v>
      </c>
      <c r="BF899" s="158">
        <f>IF(N899="snížená",J899,0)</f>
        <v>0</v>
      </c>
      <c r="BG899" s="158">
        <f>IF(N899="zákl. přenesená",J899,0)</f>
        <v>0</v>
      </c>
      <c r="BH899" s="158">
        <f>IF(N899="sníž. přenesená",J899,0)</f>
        <v>0</v>
      </c>
      <c r="BI899" s="158">
        <f>IF(N899="nulová",J899,0)</f>
        <v>0</v>
      </c>
      <c r="BJ899" s="18" t="s">
        <v>78</v>
      </c>
      <c r="BK899" s="158">
        <f>ROUND(I899*H899,2)</f>
        <v>138178.04</v>
      </c>
      <c r="BL899" s="18" t="s">
        <v>244</v>
      </c>
      <c r="BM899" s="157" t="s">
        <v>1402</v>
      </c>
    </row>
    <row r="900" spans="1:65" s="2" customFormat="1" ht="19.5">
      <c r="A900" s="30"/>
      <c r="B900" s="31"/>
      <c r="C900" s="30"/>
      <c r="D900" s="160" t="s">
        <v>381</v>
      </c>
      <c r="E900" s="30"/>
      <c r="F900" s="180" t="s">
        <v>769</v>
      </c>
      <c r="G900" s="30"/>
      <c r="H900" s="30"/>
      <c r="I900" s="30"/>
      <c r="J900" s="30"/>
      <c r="K900" s="30"/>
      <c r="L900" s="31"/>
      <c r="M900" s="181"/>
      <c r="N900" s="182"/>
      <c r="O900" s="56"/>
      <c r="P900" s="56"/>
      <c r="Q900" s="56"/>
      <c r="R900" s="56"/>
      <c r="S900" s="56"/>
      <c r="T900" s="57"/>
      <c r="U900" s="30"/>
      <c r="V900" s="30"/>
      <c r="W900" s="30"/>
      <c r="X900" s="30"/>
      <c r="Y900" s="30"/>
      <c r="Z900" s="30"/>
      <c r="AA900" s="30"/>
      <c r="AB900" s="30"/>
      <c r="AC900" s="30"/>
      <c r="AD900" s="30"/>
      <c r="AE900" s="30"/>
      <c r="AT900" s="18" t="s">
        <v>381</v>
      </c>
      <c r="AU900" s="18" t="s">
        <v>80</v>
      </c>
    </row>
    <row r="901" spans="1:65" s="15" customFormat="1" ht="22.5">
      <c r="B901" s="174"/>
      <c r="D901" s="160" t="s">
        <v>160</v>
      </c>
      <c r="E901" s="175" t="s">
        <v>1</v>
      </c>
      <c r="F901" s="176" t="s">
        <v>1403</v>
      </c>
      <c r="H901" s="175" t="s">
        <v>1</v>
      </c>
      <c r="L901" s="174"/>
      <c r="M901" s="177"/>
      <c r="N901" s="178"/>
      <c r="O901" s="178"/>
      <c r="P901" s="178"/>
      <c r="Q901" s="178"/>
      <c r="R901" s="178"/>
      <c r="S901" s="178"/>
      <c r="T901" s="179"/>
      <c r="AT901" s="175" t="s">
        <v>160</v>
      </c>
      <c r="AU901" s="175" t="s">
        <v>80</v>
      </c>
      <c r="AV901" s="15" t="s">
        <v>78</v>
      </c>
      <c r="AW901" s="15" t="s">
        <v>27</v>
      </c>
      <c r="AX901" s="15" t="s">
        <v>71</v>
      </c>
      <c r="AY901" s="175" t="s">
        <v>152</v>
      </c>
    </row>
    <row r="902" spans="1:65" s="13" customFormat="1">
      <c r="B902" s="159"/>
      <c r="D902" s="160" t="s">
        <v>160</v>
      </c>
      <c r="E902" s="161" t="s">
        <v>1</v>
      </c>
      <c r="F902" s="162" t="s">
        <v>1054</v>
      </c>
      <c r="H902" s="163">
        <v>14</v>
      </c>
      <c r="L902" s="159"/>
      <c r="M902" s="164"/>
      <c r="N902" s="165"/>
      <c r="O902" s="165"/>
      <c r="P902" s="165"/>
      <c r="Q902" s="165"/>
      <c r="R902" s="165"/>
      <c r="S902" s="165"/>
      <c r="T902" s="166"/>
      <c r="AT902" s="161" t="s">
        <v>160</v>
      </c>
      <c r="AU902" s="161" t="s">
        <v>80</v>
      </c>
      <c r="AV902" s="13" t="s">
        <v>80</v>
      </c>
      <c r="AW902" s="13" t="s">
        <v>27</v>
      </c>
      <c r="AX902" s="13" t="s">
        <v>71</v>
      </c>
      <c r="AY902" s="161" t="s">
        <v>152</v>
      </c>
    </row>
    <row r="903" spans="1:65" s="13" customFormat="1">
      <c r="B903" s="159"/>
      <c r="D903" s="160" t="s">
        <v>160</v>
      </c>
      <c r="E903" s="161" t="s">
        <v>1</v>
      </c>
      <c r="F903" s="162" t="s">
        <v>1057</v>
      </c>
      <c r="H903" s="163">
        <v>2.625</v>
      </c>
      <c r="L903" s="159"/>
      <c r="M903" s="164"/>
      <c r="N903" s="165"/>
      <c r="O903" s="165"/>
      <c r="P903" s="165"/>
      <c r="Q903" s="165"/>
      <c r="R903" s="165"/>
      <c r="S903" s="165"/>
      <c r="T903" s="166"/>
      <c r="AT903" s="161" t="s">
        <v>160</v>
      </c>
      <c r="AU903" s="161" t="s">
        <v>80</v>
      </c>
      <c r="AV903" s="13" t="s">
        <v>80</v>
      </c>
      <c r="AW903" s="13" t="s">
        <v>27</v>
      </c>
      <c r="AX903" s="13" t="s">
        <v>71</v>
      </c>
      <c r="AY903" s="161" t="s">
        <v>152</v>
      </c>
    </row>
    <row r="904" spans="1:65" s="13" customFormat="1">
      <c r="B904" s="159"/>
      <c r="D904" s="160" t="s">
        <v>160</v>
      </c>
      <c r="E904" s="161" t="s">
        <v>1</v>
      </c>
      <c r="F904" s="162" t="s">
        <v>1056</v>
      </c>
      <c r="H904" s="163">
        <v>1.75</v>
      </c>
      <c r="L904" s="159"/>
      <c r="M904" s="164"/>
      <c r="N904" s="165"/>
      <c r="O904" s="165"/>
      <c r="P904" s="165"/>
      <c r="Q904" s="165"/>
      <c r="R904" s="165"/>
      <c r="S904" s="165"/>
      <c r="T904" s="166"/>
      <c r="AT904" s="161" t="s">
        <v>160</v>
      </c>
      <c r="AU904" s="161" t="s">
        <v>80</v>
      </c>
      <c r="AV904" s="13" t="s">
        <v>80</v>
      </c>
      <c r="AW904" s="13" t="s">
        <v>27</v>
      </c>
      <c r="AX904" s="13" t="s">
        <v>71</v>
      </c>
      <c r="AY904" s="161" t="s">
        <v>152</v>
      </c>
    </row>
    <row r="905" spans="1:65" s="13" customFormat="1">
      <c r="B905" s="159"/>
      <c r="D905" s="160" t="s">
        <v>160</v>
      </c>
      <c r="E905" s="161" t="s">
        <v>1</v>
      </c>
      <c r="F905" s="162" t="s">
        <v>1055</v>
      </c>
      <c r="H905" s="163">
        <v>1.82</v>
      </c>
      <c r="L905" s="159"/>
      <c r="M905" s="164"/>
      <c r="N905" s="165"/>
      <c r="O905" s="165"/>
      <c r="P905" s="165"/>
      <c r="Q905" s="165"/>
      <c r="R905" s="165"/>
      <c r="S905" s="165"/>
      <c r="T905" s="166"/>
      <c r="AT905" s="161" t="s">
        <v>160</v>
      </c>
      <c r="AU905" s="161" t="s">
        <v>80</v>
      </c>
      <c r="AV905" s="13" t="s">
        <v>80</v>
      </c>
      <c r="AW905" s="13" t="s">
        <v>27</v>
      </c>
      <c r="AX905" s="13" t="s">
        <v>71</v>
      </c>
      <c r="AY905" s="161" t="s">
        <v>152</v>
      </c>
    </row>
    <row r="906" spans="1:65" s="13" customFormat="1">
      <c r="B906" s="159"/>
      <c r="D906" s="160" t="s">
        <v>160</v>
      </c>
      <c r="E906" s="161" t="s">
        <v>1</v>
      </c>
      <c r="F906" s="162" t="s">
        <v>1052</v>
      </c>
      <c r="H906" s="163">
        <v>1.61</v>
      </c>
      <c r="L906" s="159"/>
      <c r="M906" s="164"/>
      <c r="N906" s="165"/>
      <c r="O906" s="165"/>
      <c r="P906" s="165"/>
      <c r="Q906" s="165"/>
      <c r="R906" s="165"/>
      <c r="S906" s="165"/>
      <c r="T906" s="166"/>
      <c r="AT906" s="161" t="s">
        <v>160</v>
      </c>
      <c r="AU906" s="161" t="s">
        <v>80</v>
      </c>
      <c r="AV906" s="13" t="s">
        <v>80</v>
      </c>
      <c r="AW906" s="13" t="s">
        <v>27</v>
      </c>
      <c r="AX906" s="13" t="s">
        <v>71</v>
      </c>
      <c r="AY906" s="161" t="s">
        <v>152</v>
      </c>
    </row>
    <row r="907" spans="1:65" s="13" customFormat="1">
      <c r="B907" s="159"/>
      <c r="D907" s="160" t="s">
        <v>160</v>
      </c>
      <c r="E907" s="161" t="s">
        <v>1</v>
      </c>
      <c r="F907" s="162" t="s">
        <v>1051</v>
      </c>
      <c r="H907" s="163">
        <v>0.52500000000000002</v>
      </c>
      <c r="L907" s="159"/>
      <c r="M907" s="164"/>
      <c r="N907" s="165"/>
      <c r="O907" s="165"/>
      <c r="P907" s="165"/>
      <c r="Q907" s="165"/>
      <c r="R907" s="165"/>
      <c r="S907" s="165"/>
      <c r="T907" s="166"/>
      <c r="AT907" s="161" t="s">
        <v>160</v>
      </c>
      <c r="AU907" s="161" t="s">
        <v>80</v>
      </c>
      <c r="AV907" s="13" t="s">
        <v>80</v>
      </c>
      <c r="AW907" s="13" t="s">
        <v>27</v>
      </c>
      <c r="AX907" s="13" t="s">
        <v>71</v>
      </c>
      <c r="AY907" s="161" t="s">
        <v>152</v>
      </c>
    </row>
    <row r="908" spans="1:65" s="14" customFormat="1">
      <c r="B908" s="167"/>
      <c r="D908" s="160" t="s">
        <v>160</v>
      </c>
      <c r="E908" s="168" t="s">
        <v>1</v>
      </c>
      <c r="F908" s="169" t="s">
        <v>162</v>
      </c>
      <c r="H908" s="170">
        <v>22.33</v>
      </c>
      <c r="L908" s="167"/>
      <c r="M908" s="171"/>
      <c r="N908" s="172"/>
      <c r="O908" s="172"/>
      <c r="P908" s="172"/>
      <c r="Q908" s="172"/>
      <c r="R908" s="172"/>
      <c r="S908" s="172"/>
      <c r="T908" s="173"/>
      <c r="AT908" s="168" t="s">
        <v>160</v>
      </c>
      <c r="AU908" s="168" t="s">
        <v>80</v>
      </c>
      <c r="AV908" s="14" t="s">
        <v>158</v>
      </c>
      <c r="AW908" s="14" t="s">
        <v>27</v>
      </c>
      <c r="AX908" s="14" t="s">
        <v>78</v>
      </c>
      <c r="AY908" s="168" t="s">
        <v>152</v>
      </c>
    </row>
    <row r="909" spans="1:65" s="12" customFormat="1" ht="22.9" customHeight="1">
      <c r="B909" s="134"/>
      <c r="D909" s="135" t="s">
        <v>70</v>
      </c>
      <c r="E909" s="144" t="s">
        <v>1404</v>
      </c>
      <c r="F909" s="144" t="s">
        <v>1405</v>
      </c>
      <c r="J909" s="145">
        <f>BK909</f>
        <v>259412.18</v>
      </c>
      <c r="L909" s="134"/>
      <c r="M909" s="138"/>
      <c r="N909" s="139"/>
      <c r="O909" s="139"/>
      <c r="P909" s="140">
        <f>SUM(P910:P921)</f>
        <v>896.96938199999977</v>
      </c>
      <c r="Q909" s="139"/>
      <c r="R909" s="140">
        <f>SUM(R910:R921)</f>
        <v>0.19248270000000001</v>
      </c>
      <c r="S909" s="139"/>
      <c r="T909" s="141">
        <f>SUM(T910:T921)</f>
        <v>0</v>
      </c>
      <c r="AR909" s="135" t="s">
        <v>80</v>
      </c>
      <c r="AT909" s="142" t="s">
        <v>70</v>
      </c>
      <c r="AU909" s="142" t="s">
        <v>78</v>
      </c>
      <c r="AY909" s="135" t="s">
        <v>152</v>
      </c>
      <c r="BK909" s="143">
        <f>SUM(BK910:BK921)</f>
        <v>259412.18</v>
      </c>
    </row>
    <row r="910" spans="1:65" s="2" customFormat="1" ht="33" customHeight="1">
      <c r="A910" s="30"/>
      <c r="B910" s="146"/>
      <c r="C910" s="147" t="s">
        <v>1406</v>
      </c>
      <c r="D910" s="147" t="s">
        <v>154</v>
      </c>
      <c r="E910" s="148" t="s">
        <v>1407</v>
      </c>
      <c r="F910" s="149" t="s">
        <v>1408</v>
      </c>
      <c r="G910" s="150" t="s">
        <v>1409</v>
      </c>
      <c r="H910" s="151">
        <v>1269.818</v>
      </c>
      <c r="I910" s="152">
        <v>81.31</v>
      </c>
      <c r="J910" s="152">
        <f>ROUND(I910*H910,2)</f>
        <v>103248.9</v>
      </c>
      <c r="K910" s="149" t="s">
        <v>1</v>
      </c>
      <c r="L910" s="31"/>
      <c r="M910" s="153" t="s">
        <v>1</v>
      </c>
      <c r="N910" s="154" t="s">
        <v>36</v>
      </c>
      <c r="O910" s="155">
        <v>0.69899999999999995</v>
      </c>
      <c r="P910" s="155">
        <f>O910*H910</f>
        <v>887.60278199999993</v>
      </c>
      <c r="Q910" s="155">
        <v>1.4999999999999999E-4</v>
      </c>
      <c r="R910" s="155">
        <f>Q910*H910</f>
        <v>0.19047269999999997</v>
      </c>
      <c r="S910" s="155">
        <v>0</v>
      </c>
      <c r="T910" s="156">
        <f>S910*H910</f>
        <v>0</v>
      </c>
      <c r="U910" s="30"/>
      <c r="V910" s="30"/>
      <c r="W910" s="30"/>
      <c r="X910" s="30"/>
      <c r="Y910" s="30"/>
      <c r="Z910" s="30"/>
      <c r="AA910" s="30"/>
      <c r="AB910" s="30"/>
      <c r="AC910" s="30"/>
      <c r="AD910" s="30"/>
      <c r="AE910" s="30"/>
      <c r="AR910" s="157" t="s">
        <v>244</v>
      </c>
      <c r="AT910" s="157" t="s">
        <v>154</v>
      </c>
      <c r="AU910" s="157" t="s">
        <v>80</v>
      </c>
      <c r="AY910" s="18" t="s">
        <v>152</v>
      </c>
      <c r="BE910" s="158">
        <f>IF(N910="základní",J910,0)</f>
        <v>103248.9</v>
      </c>
      <c r="BF910" s="158">
        <f>IF(N910="snížená",J910,0)</f>
        <v>0</v>
      </c>
      <c r="BG910" s="158">
        <f>IF(N910="zákl. přenesená",J910,0)</f>
        <v>0</v>
      </c>
      <c r="BH910" s="158">
        <f>IF(N910="sníž. přenesená",J910,0)</f>
        <v>0</v>
      </c>
      <c r="BI910" s="158">
        <f>IF(N910="nulová",J910,0)</f>
        <v>0</v>
      </c>
      <c r="BJ910" s="18" t="s">
        <v>78</v>
      </c>
      <c r="BK910" s="158">
        <f>ROUND(I910*H910,2)</f>
        <v>103248.9</v>
      </c>
      <c r="BL910" s="18" t="s">
        <v>244</v>
      </c>
      <c r="BM910" s="157" t="s">
        <v>1410</v>
      </c>
    </row>
    <row r="911" spans="1:65" s="13" customFormat="1">
      <c r="B911" s="159"/>
      <c r="D911" s="160" t="s">
        <v>160</v>
      </c>
      <c r="E911" s="161" t="s">
        <v>1</v>
      </c>
      <c r="F911" s="162" t="s">
        <v>1411</v>
      </c>
      <c r="H911" s="163">
        <v>1269.818</v>
      </c>
      <c r="L911" s="159"/>
      <c r="M911" s="164"/>
      <c r="N911" s="165"/>
      <c r="O911" s="165"/>
      <c r="P911" s="165"/>
      <c r="Q911" s="165"/>
      <c r="R911" s="165"/>
      <c r="S911" s="165"/>
      <c r="T911" s="166"/>
      <c r="AT911" s="161" t="s">
        <v>160</v>
      </c>
      <c r="AU911" s="161" t="s">
        <v>80</v>
      </c>
      <c r="AV911" s="13" t="s">
        <v>80</v>
      </c>
      <c r="AW911" s="13" t="s">
        <v>27</v>
      </c>
      <c r="AX911" s="13" t="s">
        <v>78</v>
      </c>
      <c r="AY911" s="161" t="s">
        <v>152</v>
      </c>
    </row>
    <row r="912" spans="1:65" s="2" customFormat="1" ht="33" customHeight="1">
      <c r="A912" s="30"/>
      <c r="B912" s="146"/>
      <c r="C912" s="147" t="s">
        <v>1412</v>
      </c>
      <c r="D912" s="147" t="s">
        <v>154</v>
      </c>
      <c r="E912" s="148" t="s">
        <v>1413</v>
      </c>
      <c r="F912" s="149" t="s">
        <v>1414</v>
      </c>
      <c r="G912" s="150" t="s">
        <v>300</v>
      </c>
      <c r="H912" s="151">
        <v>0.4</v>
      </c>
      <c r="I912" s="152">
        <v>299541</v>
      </c>
      <c r="J912" s="152">
        <f>ROUND(I912*H912,2)</f>
        <v>119816.4</v>
      </c>
      <c r="K912" s="149" t="s">
        <v>1</v>
      </c>
      <c r="L912" s="31"/>
      <c r="M912" s="153" t="s">
        <v>1</v>
      </c>
      <c r="N912" s="154" t="s">
        <v>36</v>
      </c>
      <c r="O912" s="155">
        <v>0.69899999999999995</v>
      </c>
      <c r="P912" s="155">
        <f>O912*H912</f>
        <v>0.27960000000000002</v>
      </c>
      <c r="Q912" s="155">
        <v>1.4999999999999999E-4</v>
      </c>
      <c r="R912" s="155">
        <f>Q912*H912</f>
        <v>5.9999999999999995E-5</v>
      </c>
      <c r="S912" s="155">
        <v>0</v>
      </c>
      <c r="T912" s="156">
        <f>S912*H912</f>
        <v>0</v>
      </c>
      <c r="U912" s="30"/>
      <c r="V912" s="30"/>
      <c r="W912" s="30"/>
      <c r="X912" s="30"/>
      <c r="Y912" s="30"/>
      <c r="Z912" s="30"/>
      <c r="AA912" s="30"/>
      <c r="AB912" s="30"/>
      <c r="AC912" s="30"/>
      <c r="AD912" s="30"/>
      <c r="AE912" s="30"/>
      <c r="AR912" s="157" t="s">
        <v>244</v>
      </c>
      <c r="AT912" s="157" t="s">
        <v>154</v>
      </c>
      <c r="AU912" s="157" t="s">
        <v>80</v>
      </c>
      <c r="AY912" s="18" t="s">
        <v>152</v>
      </c>
      <c r="BE912" s="158">
        <f>IF(N912="základní",J912,0)</f>
        <v>119816.4</v>
      </c>
      <c r="BF912" s="158">
        <f>IF(N912="snížená",J912,0)</f>
        <v>0</v>
      </c>
      <c r="BG912" s="158">
        <f>IF(N912="zákl. přenesená",J912,0)</f>
        <v>0</v>
      </c>
      <c r="BH912" s="158">
        <f>IF(N912="sníž. přenesená",J912,0)</f>
        <v>0</v>
      </c>
      <c r="BI912" s="158">
        <f>IF(N912="nulová",J912,0)</f>
        <v>0</v>
      </c>
      <c r="BJ912" s="18" t="s">
        <v>78</v>
      </c>
      <c r="BK912" s="158">
        <f>ROUND(I912*H912,2)</f>
        <v>119816.4</v>
      </c>
      <c r="BL912" s="18" t="s">
        <v>244</v>
      </c>
      <c r="BM912" s="157" t="s">
        <v>1415</v>
      </c>
    </row>
    <row r="913" spans="1:65" s="2" customFormat="1" ht="87.75">
      <c r="A913" s="30"/>
      <c r="B913" s="31"/>
      <c r="C913" s="30"/>
      <c r="D913" s="160" t="s">
        <v>381</v>
      </c>
      <c r="E913" s="30"/>
      <c r="F913" s="180" t="s">
        <v>1416</v>
      </c>
      <c r="G913" s="30"/>
      <c r="H913" s="30"/>
      <c r="I913" s="30"/>
      <c r="J913" s="30"/>
      <c r="K913" s="30"/>
      <c r="L913" s="31"/>
      <c r="M913" s="181"/>
      <c r="N913" s="182"/>
      <c r="O913" s="56"/>
      <c r="P913" s="56"/>
      <c r="Q913" s="56"/>
      <c r="R913" s="56"/>
      <c r="S913" s="56"/>
      <c r="T913" s="57"/>
      <c r="U913" s="30"/>
      <c r="V913" s="30"/>
      <c r="W913" s="30"/>
      <c r="X913" s="30"/>
      <c r="Y913" s="30"/>
      <c r="Z913" s="30"/>
      <c r="AA913" s="30"/>
      <c r="AB913" s="30"/>
      <c r="AC913" s="30"/>
      <c r="AD913" s="30"/>
      <c r="AE913" s="30"/>
      <c r="AT913" s="18" t="s">
        <v>381</v>
      </c>
      <c r="AU913" s="18" t="s">
        <v>80</v>
      </c>
    </row>
    <row r="914" spans="1:65" s="13" customFormat="1">
      <c r="B914" s="159"/>
      <c r="D914" s="160" t="s">
        <v>160</v>
      </c>
      <c r="E914" s="161" t="s">
        <v>1</v>
      </c>
      <c r="F914" s="162" t="s">
        <v>1262</v>
      </c>
      <c r="H914" s="163">
        <v>0.4</v>
      </c>
      <c r="L914" s="159"/>
      <c r="M914" s="164"/>
      <c r="N914" s="165"/>
      <c r="O914" s="165"/>
      <c r="P914" s="165"/>
      <c r="Q914" s="165"/>
      <c r="R914" s="165"/>
      <c r="S914" s="165"/>
      <c r="T914" s="166"/>
      <c r="AT914" s="161" t="s">
        <v>160</v>
      </c>
      <c r="AU914" s="161" t="s">
        <v>80</v>
      </c>
      <c r="AV914" s="13" t="s">
        <v>80</v>
      </c>
      <c r="AW914" s="13" t="s">
        <v>27</v>
      </c>
      <c r="AX914" s="13" t="s">
        <v>78</v>
      </c>
      <c r="AY914" s="161" t="s">
        <v>152</v>
      </c>
    </row>
    <row r="915" spans="1:65" s="2" customFormat="1" ht="44.25" customHeight="1">
      <c r="A915" s="30"/>
      <c r="B915" s="146"/>
      <c r="C915" s="147" t="s">
        <v>1417</v>
      </c>
      <c r="D915" s="147" t="s">
        <v>154</v>
      </c>
      <c r="E915" s="148" t="s">
        <v>1418</v>
      </c>
      <c r="F915" s="149" t="s">
        <v>1419</v>
      </c>
      <c r="G915" s="150" t="s">
        <v>300</v>
      </c>
      <c r="H915" s="151">
        <v>1</v>
      </c>
      <c r="I915" s="152">
        <v>26303</v>
      </c>
      <c r="J915" s="152">
        <f>ROUND(I915*H915,2)</f>
        <v>26303</v>
      </c>
      <c r="K915" s="149" t="s">
        <v>1</v>
      </c>
      <c r="L915" s="31"/>
      <c r="M915" s="153" t="s">
        <v>1</v>
      </c>
      <c r="N915" s="154" t="s">
        <v>36</v>
      </c>
      <c r="O915" s="155">
        <v>0.69899999999999995</v>
      </c>
      <c r="P915" s="155">
        <f>O915*H915</f>
        <v>0.69899999999999995</v>
      </c>
      <c r="Q915" s="155">
        <v>1.4999999999999999E-4</v>
      </c>
      <c r="R915" s="155">
        <f>Q915*H915</f>
        <v>1.4999999999999999E-4</v>
      </c>
      <c r="S915" s="155">
        <v>0</v>
      </c>
      <c r="T915" s="156">
        <f>S915*H915</f>
        <v>0</v>
      </c>
      <c r="U915" s="30"/>
      <c r="V915" s="30"/>
      <c r="W915" s="30"/>
      <c r="X915" s="30"/>
      <c r="Y915" s="30"/>
      <c r="Z915" s="30"/>
      <c r="AA915" s="30"/>
      <c r="AB915" s="30"/>
      <c r="AC915" s="30"/>
      <c r="AD915" s="30"/>
      <c r="AE915" s="30"/>
      <c r="AR915" s="157" t="s">
        <v>244</v>
      </c>
      <c r="AT915" s="157" t="s">
        <v>154</v>
      </c>
      <c r="AU915" s="157" t="s">
        <v>80</v>
      </c>
      <c r="AY915" s="18" t="s">
        <v>152</v>
      </c>
      <c r="BE915" s="158">
        <f>IF(N915="základní",J915,0)</f>
        <v>26303</v>
      </c>
      <c r="BF915" s="158">
        <f>IF(N915="snížená",J915,0)</f>
        <v>0</v>
      </c>
      <c r="BG915" s="158">
        <f>IF(N915="zákl. přenesená",J915,0)</f>
        <v>0</v>
      </c>
      <c r="BH915" s="158">
        <f>IF(N915="sníž. přenesená",J915,0)</f>
        <v>0</v>
      </c>
      <c r="BI915" s="158">
        <f>IF(N915="nulová",J915,0)</f>
        <v>0</v>
      </c>
      <c r="BJ915" s="18" t="s">
        <v>78</v>
      </c>
      <c r="BK915" s="158">
        <f>ROUND(I915*H915,2)</f>
        <v>26303</v>
      </c>
      <c r="BL915" s="18" t="s">
        <v>244</v>
      </c>
      <c r="BM915" s="157" t="s">
        <v>1420</v>
      </c>
    </row>
    <row r="916" spans="1:65" s="2" customFormat="1" ht="48.75">
      <c r="A916" s="30"/>
      <c r="B916" s="31"/>
      <c r="C916" s="30"/>
      <c r="D916" s="160" t="s">
        <v>381</v>
      </c>
      <c r="E916" s="30"/>
      <c r="F916" s="180" t="s">
        <v>1421</v>
      </c>
      <c r="G916" s="30"/>
      <c r="H916" s="30"/>
      <c r="I916" s="30"/>
      <c r="J916" s="30"/>
      <c r="K916" s="30"/>
      <c r="L916" s="31"/>
      <c r="M916" s="181"/>
      <c r="N916" s="182"/>
      <c r="O916" s="56"/>
      <c r="P916" s="56"/>
      <c r="Q916" s="56"/>
      <c r="R916" s="56"/>
      <c r="S916" s="56"/>
      <c r="T916" s="57"/>
      <c r="U916" s="30"/>
      <c r="V916" s="30"/>
      <c r="W916" s="30"/>
      <c r="X916" s="30"/>
      <c r="Y916" s="30"/>
      <c r="Z916" s="30"/>
      <c r="AA916" s="30"/>
      <c r="AB916" s="30"/>
      <c r="AC916" s="30"/>
      <c r="AD916" s="30"/>
      <c r="AE916" s="30"/>
      <c r="AT916" s="18" t="s">
        <v>381</v>
      </c>
      <c r="AU916" s="18" t="s">
        <v>80</v>
      </c>
    </row>
    <row r="917" spans="1:65" s="13" customFormat="1">
      <c r="B917" s="159"/>
      <c r="D917" s="160" t="s">
        <v>160</v>
      </c>
      <c r="E917" s="161" t="s">
        <v>1</v>
      </c>
      <c r="F917" s="162" t="s">
        <v>78</v>
      </c>
      <c r="H917" s="163">
        <v>1</v>
      </c>
      <c r="L917" s="159"/>
      <c r="M917" s="164"/>
      <c r="N917" s="165"/>
      <c r="O917" s="165"/>
      <c r="P917" s="165"/>
      <c r="Q917" s="165"/>
      <c r="R917" s="165"/>
      <c r="S917" s="165"/>
      <c r="T917" s="166"/>
      <c r="AT917" s="161" t="s">
        <v>160</v>
      </c>
      <c r="AU917" s="161" t="s">
        <v>80</v>
      </c>
      <c r="AV917" s="13" t="s">
        <v>80</v>
      </c>
      <c r="AW917" s="13" t="s">
        <v>27</v>
      </c>
      <c r="AX917" s="13" t="s">
        <v>78</v>
      </c>
      <c r="AY917" s="161" t="s">
        <v>152</v>
      </c>
    </row>
    <row r="918" spans="1:65" s="2" customFormat="1" ht="44.25" customHeight="1">
      <c r="A918" s="30"/>
      <c r="B918" s="146"/>
      <c r="C918" s="147" t="s">
        <v>1422</v>
      </c>
      <c r="D918" s="147" t="s">
        <v>154</v>
      </c>
      <c r="E918" s="148" t="s">
        <v>1423</v>
      </c>
      <c r="F918" s="149" t="s">
        <v>1424</v>
      </c>
      <c r="G918" s="150" t="s">
        <v>300</v>
      </c>
      <c r="H918" s="151">
        <v>1</v>
      </c>
      <c r="I918" s="152">
        <v>9671.2000000000007</v>
      </c>
      <c r="J918" s="152">
        <f>ROUND(I918*H918,2)</f>
        <v>9671.2000000000007</v>
      </c>
      <c r="K918" s="149" t="s">
        <v>1</v>
      </c>
      <c r="L918" s="31"/>
      <c r="M918" s="153" t="s">
        <v>1</v>
      </c>
      <c r="N918" s="154" t="s">
        <v>36</v>
      </c>
      <c r="O918" s="155">
        <v>0.69899999999999995</v>
      </c>
      <c r="P918" s="155">
        <f>O918*H918</f>
        <v>0.69899999999999995</v>
      </c>
      <c r="Q918" s="155">
        <v>1.4999999999999999E-4</v>
      </c>
      <c r="R918" s="155">
        <f>Q918*H918</f>
        <v>1.4999999999999999E-4</v>
      </c>
      <c r="S918" s="155">
        <v>0</v>
      </c>
      <c r="T918" s="156">
        <f>S918*H918</f>
        <v>0</v>
      </c>
      <c r="U918" s="30"/>
      <c r="V918" s="30"/>
      <c r="W918" s="30"/>
      <c r="X918" s="30"/>
      <c r="Y918" s="30"/>
      <c r="Z918" s="30"/>
      <c r="AA918" s="30"/>
      <c r="AB918" s="30"/>
      <c r="AC918" s="30"/>
      <c r="AD918" s="30"/>
      <c r="AE918" s="30"/>
      <c r="AR918" s="157" t="s">
        <v>244</v>
      </c>
      <c r="AT918" s="157" t="s">
        <v>154</v>
      </c>
      <c r="AU918" s="157" t="s">
        <v>80</v>
      </c>
      <c r="AY918" s="18" t="s">
        <v>152</v>
      </c>
      <c r="BE918" s="158">
        <f>IF(N918="základní",J918,0)</f>
        <v>9671.2000000000007</v>
      </c>
      <c r="BF918" s="158">
        <f>IF(N918="snížená",J918,0)</f>
        <v>0</v>
      </c>
      <c r="BG918" s="158">
        <f>IF(N918="zákl. přenesená",J918,0)</f>
        <v>0</v>
      </c>
      <c r="BH918" s="158">
        <f>IF(N918="sníž. přenesená",J918,0)</f>
        <v>0</v>
      </c>
      <c r="BI918" s="158">
        <f>IF(N918="nulová",J918,0)</f>
        <v>0</v>
      </c>
      <c r="BJ918" s="18" t="s">
        <v>78</v>
      </c>
      <c r="BK918" s="158">
        <f>ROUND(I918*H918,2)</f>
        <v>9671.2000000000007</v>
      </c>
      <c r="BL918" s="18" t="s">
        <v>244</v>
      </c>
      <c r="BM918" s="157" t="s">
        <v>1425</v>
      </c>
    </row>
    <row r="919" spans="1:65" s="13" customFormat="1">
      <c r="B919" s="159"/>
      <c r="D919" s="160" t="s">
        <v>160</v>
      </c>
      <c r="E919" s="161" t="s">
        <v>1</v>
      </c>
      <c r="F919" s="162" t="s">
        <v>1426</v>
      </c>
      <c r="H919" s="163">
        <v>1</v>
      </c>
      <c r="L919" s="159"/>
      <c r="M919" s="164"/>
      <c r="N919" s="165"/>
      <c r="O919" s="165"/>
      <c r="P919" s="165"/>
      <c r="Q919" s="165"/>
      <c r="R919" s="165"/>
      <c r="S919" s="165"/>
      <c r="T919" s="166"/>
      <c r="AT919" s="161" t="s">
        <v>160</v>
      </c>
      <c r="AU919" s="161" t="s">
        <v>80</v>
      </c>
      <c r="AV919" s="13" t="s">
        <v>80</v>
      </c>
      <c r="AW919" s="13" t="s">
        <v>27</v>
      </c>
      <c r="AX919" s="13" t="s">
        <v>78</v>
      </c>
      <c r="AY919" s="161" t="s">
        <v>152</v>
      </c>
    </row>
    <row r="920" spans="1:65" s="2" customFormat="1" ht="33" customHeight="1">
      <c r="A920" s="30"/>
      <c r="B920" s="146"/>
      <c r="C920" s="147" t="s">
        <v>1427</v>
      </c>
      <c r="D920" s="147" t="s">
        <v>154</v>
      </c>
      <c r="E920" s="148" t="s">
        <v>1428</v>
      </c>
      <c r="F920" s="149" t="s">
        <v>1429</v>
      </c>
      <c r="G920" s="150" t="s">
        <v>306</v>
      </c>
      <c r="H920" s="151">
        <v>11</v>
      </c>
      <c r="I920" s="152">
        <v>33.880000000000003</v>
      </c>
      <c r="J920" s="152">
        <f>ROUND(I920*H920,2)</f>
        <v>372.68</v>
      </c>
      <c r="K920" s="149" t="s">
        <v>1</v>
      </c>
      <c r="L920" s="31"/>
      <c r="M920" s="153" t="s">
        <v>1</v>
      </c>
      <c r="N920" s="154" t="s">
        <v>36</v>
      </c>
      <c r="O920" s="155">
        <v>0.69899999999999995</v>
      </c>
      <c r="P920" s="155">
        <f>O920*H920</f>
        <v>7.6889999999999992</v>
      </c>
      <c r="Q920" s="155">
        <v>1.4999999999999999E-4</v>
      </c>
      <c r="R920" s="155">
        <f>Q920*H920</f>
        <v>1.6499999999999998E-3</v>
      </c>
      <c r="S920" s="155">
        <v>0</v>
      </c>
      <c r="T920" s="156">
        <f>S920*H920</f>
        <v>0</v>
      </c>
      <c r="U920" s="30"/>
      <c r="V920" s="30"/>
      <c r="W920" s="30"/>
      <c r="X920" s="30"/>
      <c r="Y920" s="30"/>
      <c r="Z920" s="30"/>
      <c r="AA920" s="30"/>
      <c r="AB920" s="30"/>
      <c r="AC920" s="30"/>
      <c r="AD920" s="30"/>
      <c r="AE920" s="30"/>
      <c r="AR920" s="157" t="s">
        <v>244</v>
      </c>
      <c r="AT920" s="157" t="s">
        <v>154</v>
      </c>
      <c r="AU920" s="157" t="s">
        <v>80</v>
      </c>
      <c r="AY920" s="18" t="s">
        <v>152</v>
      </c>
      <c r="BE920" s="158">
        <f>IF(N920="základní",J920,0)</f>
        <v>372.68</v>
      </c>
      <c r="BF920" s="158">
        <f>IF(N920="snížená",J920,0)</f>
        <v>0</v>
      </c>
      <c r="BG920" s="158">
        <f>IF(N920="zákl. přenesená",J920,0)</f>
        <v>0</v>
      </c>
      <c r="BH920" s="158">
        <f>IF(N920="sníž. přenesená",J920,0)</f>
        <v>0</v>
      </c>
      <c r="BI920" s="158">
        <f>IF(N920="nulová",J920,0)</f>
        <v>0</v>
      </c>
      <c r="BJ920" s="18" t="s">
        <v>78</v>
      </c>
      <c r="BK920" s="158">
        <f>ROUND(I920*H920,2)</f>
        <v>372.68</v>
      </c>
      <c r="BL920" s="18" t="s">
        <v>244</v>
      </c>
      <c r="BM920" s="157" t="s">
        <v>1430</v>
      </c>
    </row>
    <row r="921" spans="1:65" s="13" customFormat="1">
      <c r="B921" s="159"/>
      <c r="D921" s="160" t="s">
        <v>160</v>
      </c>
      <c r="E921" s="161" t="s">
        <v>1</v>
      </c>
      <c r="F921" s="162" t="s">
        <v>1431</v>
      </c>
      <c r="H921" s="163">
        <v>11</v>
      </c>
      <c r="L921" s="159"/>
      <c r="M921" s="164"/>
      <c r="N921" s="165"/>
      <c r="O921" s="165"/>
      <c r="P921" s="165"/>
      <c r="Q921" s="165"/>
      <c r="R921" s="165"/>
      <c r="S921" s="165"/>
      <c r="T921" s="166"/>
      <c r="AT921" s="161" t="s">
        <v>160</v>
      </c>
      <c r="AU921" s="161" t="s">
        <v>80</v>
      </c>
      <c r="AV921" s="13" t="s">
        <v>80</v>
      </c>
      <c r="AW921" s="13" t="s">
        <v>27</v>
      </c>
      <c r="AX921" s="13" t="s">
        <v>78</v>
      </c>
      <c r="AY921" s="161" t="s">
        <v>152</v>
      </c>
    </row>
    <row r="922" spans="1:65" s="12" customFormat="1" ht="22.9" customHeight="1">
      <c r="B922" s="134"/>
      <c r="D922" s="135" t="s">
        <v>70</v>
      </c>
      <c r="E922" s="144" t="s">
        <v>1432</v>
      </c>
      <c r="F922" s="144" t="s">
        <v>1433</v>
      </c>
      <c r="J922" s="145">
        <f>BK922</f>
        <v>100389.51999999999</v>
      </c>
      <c r="L922" s="134"/>
      <c r="M922" s="138"/>
      <c r="N922" s="139"/>
      <c r="O922" s="139"/>
      <c r="P922" s="140">
        <f>SUM(P923:P937)</f>
        <v>82.661999999999992</v>
      </c>
      <c r="Q922" s="139"/>
      <c r="R922" s="140">
        <f>SUM(R923:R937)</f>
        <v>0</v>
      </c>
      <c r="S922" s="139"/>
      <c r="T922" s="141">
        <f>SUM(T923:T937)</f>
        <v>0</v>
      </c>
      <c r="AR922" s="135" t="s">
        <v>80</v>
      </c>
      <c r="AT922" s="142" t="s">
        <v>70</v>
      </c>
      <c r="AU922" s="142" t="s">
        <v>78</v>
      </c>
      <c r="AY922" s="135" t="s">
        <v>152</v>
      </c>
      <c r="BK922" s="143">
        <f>SUM(BK923:BK937)</f>
        <v>100389.51999999999</v>
      </c>
    </row>
    <row r="923" spans="1:65" s="2" customFormat="1" ht="33" customHeight="1">
      <c r="A923" s="30"/>
      <c r="B923" s="146"/>
      <c r="C923" s="147" t="s">
        <v>1434</v>
      </c>
      <c r="D923" s="147" t="s">
        <v>154</v>
      </c>
      <c r="E923" s="148" t="s">
        <v>1435</v>
      </c>
      <c r="F923" s="149" t="s">
        <v>1436</v>
      </c>
      <c r="G923" s="150" t="s">
        <v>157</v>
      </c>
      <c r="H923" s="151">
        <v>111.25</v>
      </c>
      <c r="I923" s="152">
        <v>739.2</v>
      </c>
      <c r="J923" s="152">
        <f>ROUND(I923*H923,2)</f>
        <v>82236</v>
      </c>
      <c r="K923" s="149" t="s">
        <v>1</v>
      </c>
      <c r="L923" s="31"/>
      <c r="M923" s="153" t="s">
        <v>1</v>
      </c>
      <c r="N923" s="154" t="s">
        <v>36</v>
      </c>
      <c r="O923" s="155">
        <v>0.59899999999999998</v>
      </c>
      <c r="P923" s="155">
        <f>O923*H923</f>
        <v>66.638750000000002</v>
      </c>
      <c r="Q923" s="155">
        <v>0</v>
      </c>
      <c r="R923" s="155">
        <f>Q923*H923</f>
        <v>0</v>
      </c>
      <c r="S923" s="155">
        <v>0</v>
      </c>
      <c r="T923" s="156">
        <f>S923*H923</f>
        <v>0</v>
      </c>
      <c r="U923" s="30"/>
      <c r="V923" s="30"/>
      <c r="W923" s="30"/>
      <c r="X923" s="30"/>
      <c r="Y923" s="30"/>
      <c r="Z923" s="30"/>
      <c r="AA923" s="30"/>
      <c r="AB923" s="30"/>
      <c r="AC923" s="30"/>
      <c r="AD923" s="30"/>
      <c r="AE923" s="30"/>
      <c r="AR923" s="157" t="s">
        <v>244</v>
      </c>
      <c r="AT923" s="157" t="s">
        <v>154</v>
      </c>
      <c r="AU923" s="157" t="s">
        <v>80</v>
      </c>
      <c r="AY923" s="18" t="s">
        <v>152</v>
      </c>
      <c r="BE923" s="158">
        <f>IF(N923="základní",J923,0)</f>
        <v>82236</v>
      </c>
      <c r="BF923" s="158">
        <f>IF(N923="snížená",J923,0)</f>
        <v>0</v>
      </c>
      <c r="BG923" s="158">
        <f>IF(N923="zákl. přenesená",J923,0)</f>
        <v>0</v>
      </c>
      <c r="BH923" s="158">
        <f>IF(N923="sníž. přenesená",J923,0)</f>
        <v>0</v>
      </c>
      <c r="BI923" s="158">
        <f>IF(N923="nulová",J923,0)</f>
        <v>0</v>
      </c>
      <c r="BJ923" s="18" t="s">
        <v>78</v>
      </c>
      <c r="BK923" s="158">
        <f>ROUND(I923*H923,2)</f>
        <v>82236</v>
      </c>
      <c r="BL923" s="18" t="s">
        <v>244</v>
      </c>
      <c r="BM923" s="157" t="s">
        <v>1437</v>
      </c>
    </row>
    <row r="924" spans="1:65" s="2" customFormat="1" ht="29.25">
      <c r="A924" s="30"/>
      <c r="B924" s="31"/>
      <c r="C924" s="30"/>
      <c r="D924" s="160" t="s">
        <v>381</v>
      </c>
      <c r="E924" s="30"/>
      <c r="F924" s="180" t="s">
        <v>1438</v>
      </c>
      <c r="G924" s="30"/>
      <c r="H924" s="30"/>
      <c r="I924" s="30"/>
      <c r="J924" s="30"/>
      <c r="K924" s="30"/>
      <c r="L924" s="31"/>
      <c r="M924" s="181"/>
      <c r="N924" s="182"/>
      <c r="O924" s="56"/>
      <c r="P924" s="56"/>
      <c r="Q924" s="56"/>
      <c r="R924" s="56"/>
      <c r="S924" s="56"/>
      <c r="T924" s="57"/>
      <c r="U924" s="30"/>
      <c r="V924" s="30"/>
      <c r="W924" s="30"/>
      <c r="X924" s="30"/>
      <c r="Y924" s="30"/>
      <c r="Z924" s="30"/>
      <c r="AA924" s="30"/>
      <c r="AB924" s="30"/>
      <c r="AC924" s="30"/>
      <c r="AD924" s="30"/>
      <c r="AE924" s="30"/>
      <c r="AT924" s="18" t="s">
        <v>381</v>
      </c>
      <c r="AU924" s="18" t="s">
        <v>80</v>
      </c>
    </row>
    <row r="925" spans="1:65" s="15" customFormat="1">
      <c r="B925" s="174"/>
      <c r="D925" s="160" t="s">
        <v>160</v>
      </c>
      <c r="E925" s="175" t="s">
        <v>1</v>
      </c>
      <c r="F925" s="176" t="s">
        <v>1439</v>
      </c>
      <c r="H925" s="175" t="s">
        <v>1</v>
      </c>
      <c r="L925" s="174"/>
      <c r="M925" s="177"/>
      <c r="N925" s="178"/>
      <c r="O925" s="178"/>
      <c r="P925" s="178"/>
      <c r="Q925" s="178"/>
      <c r="R925" s="178"/>
      <c r="S925" s="178"/>
      <c r="T925" s="179"/>
      <c r="AT925" s="175" t="s">
        <v>160</v>
      </c>
      <c r="AU925" s="175" t="s">
        <v>80</v>
      </c>
      <c r="AV925" s="15" t="s">
        <v>78</v>
      </c>
      <c r="AW925" s="15" t="s">
        <v>27</v>
      </c>
      <c r="AX925" s="15" t="s">
        <v>71</v>
      </c>
      <c r="AY925" s="175" t="s">
        <v>152</v>
      </c>
    </row>
    <row r="926" spans="1:65" s="13" customFormat="1">
      <c r="B926" s="159"/>
      <c r="D926" s="160" t="s">
        <v>160</v>
      </c>
      <c r="E926" s="161" t="s">
        <v>1</v>
      </c>
      <c r="F926" s="162" t="s">
        <v>1440</v>
      </c>
      <c r="H926" s="163">
        <v>111.25</v>
      </c>
      <c r="L926" s="159"/>
      <c r="M926" s="164"/>
      <c r="N926" s="165"/>
      <c r="O926" s="165"/>
      <c r="P926" s="165"/>
      <c r="Q926" s="165"/>
      <c r="R926" s="165"/>
      <c r="S926" s="165"/>
      <c r="T926" s="166"/>
      <c r="AT926" s="161" t="s">
        <v>160</v>
      </c>
      <c r="AU926" s="161" t="s">
        <v>80</v>
      </c>
      <c r="AV926" s="13" t="s">
        <v>80</v>
      </c>
      <c r="AW926" s="13" t="s">
        <v>27</v>
      </c>
      <c r="AX926" s="13" t="s">
        <v>71</v>
      </c>
      <c r="AY926" s="161" t="s">
        <v>152</v>
      </c>
    </row>
    <row r="927" spans="1:65" s="14" customFormat="1">
      <c r="B927" s="167"/>
      <c r="D927" s="160" t="s">
        <v>160</v>
      </c>
      <c r="E927" s="168" t="s">
        <v>1</v>
      </c>
      <c r="F927" s="169" t="s">
        <v>162</v>
      </c>
      <c r="H927" s="170">
        <v>111.25</v>
      </c>
      <c r="L927" s="167"/>
      <c r="M927" s="171"/>
      <c r="N927" s="172"/>
      <c r="O927" s="172"/>
      <c r="P927" s="172"/>
      <c r="Q927" s="172"/>
      <c r="R927" s="172"/>
      <c r="S927" s="172"/>
      <c r="T927" s="173"/>
      <c r="AT927" s="168" t="s">
        <v>160</v>
      </c>
      <c r="AU927" s="168" t="s">
        <v>80</v>
      </c>
      <c r="AV927" s="14" t="s">
        <v>158</v>
      </c>
      <c r="AW927" s="14" t="s">
        <v>27</v>
      </c>
      <c r="AX927" s="14" t="s">
        <v>78</v>
      </c>
      <c r="AY927" s="168" t="s">
        <v>152</v>
      </c>
    </row>
    <row r="928" spans="1:65" s="2" customFormat="1" ht="33" customHeight="1">
      <c r="A928" s="30"/>
      <c r="B928" s="146"/>
      <c r="C928" s="147" t="s">
        <v>1441</v>
      </c>
      <c r="D928" s="147" t="s">
        <v>154</v>
      </c>
      <c r="E928" s="148" t="s">
        <v>1442</v>
      </c>
      <c r="F928" s="149" t="s">
        <v>1443</v>
      </c>
      <c r="G928" s="150" t="s">
        <v>157</v>
      </c>
      <c r="H928" s="151">
        <v>23.6</v>
      </c>
      <c r="I928" s="152">
        <v>53.9</v>
      </c>
      <c r="J928" s="152">
        <f>ROUND(I928*H928,2)</f>
        <v>1272.04</v>
      </c>
      <c r="K928" s="149" t="s">
        <v>1</v>
      </c>
      <c r="L928" s="31"/>
      <c r="M928" s="153" t="s">
        <v>1</v>
      </c>
      <c r="N928" s="154" t="s">
        <v>36</v>
      </c>
      <c r="O928" s="155">
        <v>0.59899999999999998</v>
      </c>
      <c r="P928" s="155">
        <f>O928*H928</f>
        <v>14.1364</v>
      </c>
      <c r="Q928" s="155">
        <v>0</v>
      </c>
      <c r="R928" s="155">
        <f>Q928*H928</f>
        <v>0</v>
      </c>
      <c r="S928" s="155">
        <v>0</v>
      </c>
      <c r="T928" s="156">
        <f>S928*H928</f>
        <v>0</v>
      </c>
      <c r="U928" s="30"/>
      <c r="V928" s="30"/>
      <c r="W928" s="30"/>
      <c r="X928" s="30"/>
      <c r="Y928" s="30"/>
      <c r="Z928" s="30"/>
      <c r="AA928" s="30"/>
      <c r="AB928" s="30"/>
      <c r="AC928" s="30"/>
      <c r="AD928" s="30"/>
      <c r="AE928" s="30"/>
      <c r="AR928" s="157" t="s">
        <v>244</v>
      </c>
      <c r="AT928" s="157" t="s">
        <v>154</v>
      </c>
      <c r="AU928" s="157" t="s">
        <v>80</v>
      </c>
      <c r="AY928" s="18" t="s">
        <v>152</v>
      </c>
      <c r="BE928" s="158">
        <f>IF(N928="základní",J928,0)</f>
        <v>1272.04</v>
      </c>
      <c r="BF928" s="158">
        <f>IF(N928="snížená",J928,0)</f>
        <v>0</v>
      </c>
      <c r="BG928" s="158">
        <f>IF(N928="zákl. přenesená",J928,0)</f>
        <v>0</v>
      </c>
      <c r="BH928" s="158">
        <f>IF(N928="sníž. přenesená",J928,0)</f>
        <v>0</v>
      </c>
      <c r="BI928" s="158">
        <f>IF(N928="nulová",J928,0)</f>
        <v>0</v>
      </c>
      <c r="BJ928" s="18" t="s">
        <v>78</v>
      </c>
      <c r="BK928" s="158">
        <f>ROUND(I928*H928,2)</f>
        <v>1272.04</v>
      </c>
      <c r="BL928" s="18" t="s">
        <v>244</v>
      </c>
      <c r="BM928" s="157" t="s">
        <v>1444</v>
      </c>
    </row>
    <row r="929" spans="1:65" s="2" customFormat="1" ht="29.25">
      <c r="A929" s="30"/>
      <c r="B929" s="31"/>
      <c r="C929" s="30"/>
      <c r="D929" s="160" t="s">
        <v>381</v>
      </c>
      <c r="E929" s="30"/>
      <c r="F929" s="180" t="s">
        <v>1445</v>
      </c>
      <c r="G929" s="30"/>
      <c r="H929" s="30"/>
      <c r="I929" s="30"/>
      <c r="J929" s="30"/>
      <c r="K929" s="30"/>
      <c r="L929" s="31"/>
      <c r="M929" s="181"/>
      <c r="N929" s="182"/>
      <c r="O929" s="56"/>
      <c r="P929" s="56"/>
      <c r="Q929" s="56"/>
      <c r="R929" s="56"/>
      <c r="S929" s="56"/>
      <c r="T929" s="57"/>
      <c r="U929" s="30"/>
      <c r="V929" s="30"/>
      <c r="W929" s="30"/>
      <c r="X929" s="30"/>
      <c r="Y929" s="30"/>
      <c r="Z929" s="30"/>
      <c r="AA929" s="30"/>
      <c r="AB929" s="30"/>
      <c r="AC929" s="30"/>
      <c r="AD929" s="30"/>
      <c r="AE929" s="30"/>
      <c r="AT929" s="18" t="s">
        <v>381</v>
      </c>
      <c r="AU929" s="18" t="s">
        <v>80</v>
      </c>
    </row>
    <row r="930" spans="1:65" s="15" customFormat="1">
      <c r="B930" s="174"/>
      <c r="D930" s="160" t="s">
        <v>160</v>
      </c>
      <c r="E930" s="175" t="s">
        <v>1</v>
      </c>
      <c r="F930" s="176" t="s">
        <v>1439</v>
      </c>
      <c r="H930" s="175" t="s">
        <v>1</v>
      </c>
      <c r="L930" s="174"/>
      <c r="M930" s="177"/>
      <c r="N930" s="178"/>
      <c r="O930" s="178"/>
      <c r="P930" s="178"/>
      <c r="Q930" s="178"/>
      <c r="R930" s="178"/>
      <c r="S930" s="178"/>
      <c r="T930" s="179"/>
      <c r="AT930" s="175" t="s">
        <v>160</v>
      </c>
      <c r="AU930" s="175" t="s">
        <v>80</v>
      </c>
      <c r="AV930" s="15" t="s">
        <v>78</v>
      </c>
      <c r="AW930" s="15" t="s">
        <v>27</v>
      </c>
      <c r="AX930" s="15" t="s">
        <v>71</v>
      </c>
      <c r="AY930" s="175" t="s">
        <v>152</v>
      </c>
    </row>
    <row r="931" spans="1:65" s="13" customFormat="1">
      <c r="B931" s="159"/>
      <c r="D931" s="160" t="s">
        <v>160</v>
      </c>
      <c r="E931" s="161" t="s">
        <v>1</v>
      </c>
      <c r="F931" s="162" t="s">
        <v>1446</v>
      </c>
      <c r="H931" s="163">
        <v>23.6</v>
      </c>
      <c r="L931" s="159"/>
      <c r="M931" s="164"/>
      <c r="N931" s="165"/>
      <c r="O931" s="165"/>
      <c r="P931" s="165"/>
      <c r="Q931" s="165"/>
      <c r="R931" s="165"/>
      <c r="S931" s="165"/>
      <c r="T931" s="166"/>
      <c r="AT931" s="161" t="s">
        <v>160</v>
      </c>
      <c r="AU931" s="161" t="s">
        <v>80</v>
      </c>
      <c r="AV931" s="13" t="s">
        <v>80</v>
      </c>
      <c r="AW931" s="13" t="s">
        <v>27</v>
      </c>
      <c r="AX931" s="13" t="s">
        <v>71</v>
      </c>
      <c r="AY931" s="161" t="s">
        <v>152</v>
      </c>
    </row>
    <row r="932" spans="1:65" s="14" customFormat="1">
      <c r="B932" s="167"/>
      <c r="D932" s="160" t="s">
        <v>160</v>
      </c>
      <c r="E932" s="168" t="s">
        <v>1</v>
      </c>
      <c r="F932" s="169" t="s">
        <v>162</v>
      </c>
      <c r="H932" s="170">
        <v>23.6</v>
      </c>
      <c r="L932" s="167"/>
      <c r="M932" s="171"/>
      <c r="N932" s="172"/>
      <c r="O932" s="172"/>
      <c r="P932" s="172"/>
      <c r="Q932" s="172"/>
      <c r="R932" s="172"/>
      <c r="S932" s="172"/>
      <c r="T932" s="173"/>
      <c r="AT932" s="168" t="s">
        <v>160</v>
      </c>
      <c r="AU932" s="168" t="s">
        <v>80</v>
      </c>
      <c r="AV932" s="14" t="s">
        <v>158</v>
      </c>
      <c r="AW932" s="14" t="s">
        <v>27</v>
      </c>
      <c r="AX932" s="14" t="s">
        <v>78</v>
      </c>
      <c r="AY932" s="168" t="s">
        <v>152</v>
      </c>
    </row>
    <row r="933" spans="1:65" s="2" customFormat="1" ht="33" customHeight="1">
      <c r="A933" s="30"/>
      <c r="B933" s="146"/>
      <c r="C933" s="147" t="s">
        <v>1447</v>
      </c>
      <c r="D933" s="147" t="s">
        <v>154</v>
      </c>
      <c r="E933" s="148" t="s">
        <v>1448</v>
      </c>
      <c r="F933" s="149" t="s">
        <v>1449</v>
      </c>
      <c r="G933" s="150" t="s">
        <v>157</v>
      </c>
      <c r="H933" s="151">
        <v>3.15</v>
      </c>
      <c r="I933" s="152">
        <v>5359.2</v>
      </c>
      <c r="J933" s="152">
        <f>ROUND(I933*H933,2)</f>
        <v>16881.48</v>
      </c>
      <c r="K933" s="149" t="s">
        <v>1</v>
      </c>
      <c r="L933" s="31"/>
      <c r="M933" s="153" t="s">
        <v>1</v>
      </c>
      <c r="N933" s="154" t="s">
        <v>36</v>
      </c>
      <c r="O933" s="155">
        <v>0.59899999999999998</v>
      </c>
      <c r="P933" s="155">
        <f>O933*H933</f>
        <v>1.8868499999999999</v>
      </c>
      <c r="Q933" s="155">
        <v>0</v>
      </c>
      <c r="R933" s="155">
        <f>Q933*H933</f>
        <v>0</v>
      </c>
      <c r="S933" s="155">
        <v>0</v>
      </c>
      <c r="T933" s="156">
        <f>S933*H933</f>
        <v>0</v>
      </c>
      <c r="U933" s="30"/>
      <c r="V933" s="30"/>
      <c r="W933" s="30"/>
      <c r="X933" s="30"/>
      <c r="Y933" s="30"/>
      <c r="Z933" s="30"/>
      <c r="AA933" s="30"/>
      <c r="AB933" s="30"/>
      <c r="AC933" s="30"/>
      <c r="AD933" s="30"/>
      <c r="AE933" s="30"/>
      <c r="AR933" s="157" t="s">
        <v>244</v>
      </c>
      <c r="AT933" s="157" t="s">
        <v>154</v>
      </c>
      <c r="AU933" s="157" t="s">
        <v>80</v>
      </c>
      <c r="AY933" s="18" t="s">
        <v>152</v>
      </c>
      <c r="BE933" s="158">
        <f>IF(N933="základní",J933,0)</f>
        <v>16881.48</v>
      </c>
      <c r="BF933" s="158">
        <f>IF(N933="snížená",J933,0)</f>
        <v>0</v>
      </c>
      <c r="BG933" s="158">
        <f>IF(N933="zákl. přenesená",J933,0)</f>
        <v>0</v>
      </c>
      <c r="BH933" s="158">
        <f>IF(N933="sníž. přenesená",J933,0)</f>
        <v>0</v>
      </c>
      <c r="BI933" s="158">
        <f>IF(N933="nulová",J933,0)</f>
        <v>0</v>
      </c>
      <c r="BJ933" s="18" t="s">
        <v>78</v>
      </c>
      <c r="BK933" s="158">
        <f>ROUND(I933*H933,2)</f>
        <v>16881.48</v>
      </c>
      <c r="BL933" s="18" t="s">
        <v>244</v>
      </c>
      <c r="BM933" s="157" t="s">
        <v>1450</v>
      </c>
    </row>
    <row r="934" spans="1:65" s="2" customFormat="1" ht="175.5">
      <c r="A934" s="30"/>
      <c r="B934" s="31"/>
      <c r="C934" s="30"/>
      <c r="D934" s="160" t="s">
        <v>381</v>
      </c>
      <c r="E934" s="30"/>
      <c r="F934" s="180" t="s">
        <v>1451</v>
      </c>
      <c r="G934" s="30"/>
      <c r="H934" s="30"/>
      <c r="I934" s="30"/>
      <c r="J934" s="30"/>
      <c r="K934" s="30"/>
      <c r="L934" s="31"/>
      <c r="M934" s="181"/>
      <c r="N934" s="182"/>
      <c r="O934" s="56"/>
      <c r="P934" s="56"/>
      <c r="Q934" s="56"/>
      <c r="R934" s="56"/>
      <c r="S934" s="56"/>
      <c r="T934" s="57"/>
      <c r="U934" s="30"/>
      <c r="V934" s="30"/>
      <c r="W934" s="30"/>
      <c r="X934" s="30"/>
      <c r="Y934" s="30"/>
      <c r="Z934" s="30"/>
      <c r="AA934" s="30"/>
      <c r="AB934" s="30"/>
      <c r="AC934" s="30"/>
      <c r="AD934" s="30"/>
      <c r="AE934" s="30"/>
      <c r="AT934" s="18" t="s">
        <v>381</v>
      </c>
      <c r="AU934" s="18" t="s">
        <v>80</v>
      </c>
    </row>
    <row r="935" spans="1:65" s="15" customFormat="1">
      <c r="B935" s="174"/>
      <c r="D935" s="160" t="s">
        <v>160</v>
      </c>
      <c r="E935" s="175" t="s">
        <v>1</v>
      </c>
      <c r="F935" s="176" t="s">
        <v>1439</v>
      </c>
      <c r="H935" s="175" t="s">
        <v>1</v>
      </c>
      <c r="L935" s="174"/>
      <c r="M935" s="177"/>
      <c r="N935" s="178"/>
      <c r="O935" s="178"/>
      <c r="P935" s="178"/>
      <c r="Q935" s="178"/>
      <c r="R935" s="178"/>
      <c r="S935" s="178"/>
      <c r="T935" s="179"/>
      <c r="AT935" s="175" t="s">
        <v>160</v>
      </c>
      <c r="AU935" s="175" t="s">
        <v>80</v>
      </c>
      <c r="AV935" s="15" t="s">
        <v>78</v>
      </c>
      <c r="AW935" s="15" t="s">
        <v>27</v>
      </c>
      <c r="AX935" s="15" t="s">
        <v>71</v>
      </c>
      <c r="AY935" s="175" t="s">
        <v>152</v>
      </c>
    </row>
    <row r="936" spans="1:65" s="13" customFormat="1">
      <c r="B936" s="159"/>
      <c r="D936" s="160" t="s">
        <v>160</v>
      </c>
      <c r="E936" s="161" t="s">
        <v>1</v>
      </c>
      <c r="F936" s="162" t="s">
        <v>1452</v>
      </c>
      <c r="H936" s="163">
        <v>3.15</v>
      </c>
      <c r="L936" s="159"/>
      <c r="M936" s="164"/>
      <c r="N936" s="165"/>
      <c r="O936" s="165"/>
      <c r="P936" s="165"/>
      <c r="Q936" s="165"/>
      <c r="R936" s="165"/>
      <c r="S936" s="165"/>
      <c r="T936" s="166"/>
      <c r="AT936" s="161" t="s">
        <v>160</v>
      </c>
      <c r="AU936" s="161" t="s">
        <v>80</v>
      </c>
      <c r="AV936" s="13" t="s">
        <v>80</v>
      </c>
      <c r="AW936" s="13" t="s">
        <v>27</v>
      </c>
      <c r="AX936" s="13" t="s">
        <v>71</v>
      </c>
      <c r="AY936" s="161" t="s">
        <v>152</v>
      </c>
    </row>
    <row r="937" spans="1:65" s="14" customFormat="1">
      <c r="B937" s="167"/>
      <c r="D937" s="160" t="s">
        <v>160</v>
      </c>
      <c r="E937" s="168" t="s">
        <v>1</v>
      </c>
      <c r="F937" s="169" t="s">
        <v>162</v>
      </c>
      <c r="H937" s="170">
        <v>3.15</v>
      </c>
      <c r="L937" s="167"/>
      <c r="M937" s="171"/>
      <c r="N937" s="172"/>
      <c r="O937" s="172"/>
      <c r="P937" s="172"/>
      <c r="Q937" s="172"/>
      <c r="R937" s="172"/>
      <c r="S937" s="172"/>
      <c r="T937" s="173"/>
      <c r="AT937" s="168" t="s">
        <v>160</v>
      </c>
      <c r="AU937" s="168" t="s">
        <v>80</v>
      </c>
      <c r="AV937" s="14" t="s">
        <v>158</v>
      </c>
      <c r="AW937" s="14" t="s">
        <v>27</v>
      </c>
      <c r="AX937" s="14" t="s">
        <v>78</v>
      </c>
      <c r="AY937" s="168" t="s">
        <v>152</v>
      </c>
    </row>
    <row r="938" spans="1:65" s="12" customFormat="1" ht="22.9" customHeight="1">
      <c r="B938" s="134"/>
      <c r="D938" s="135" t="s">
        <v>70</v>
      </c>
      <c r="E938" s="144" t="s">
        <v>1453</v>
      </c>
      <c r="F938" s="144" t="s">
        <v>1454</v>
      </c>
      <c r="J938" s="145">
        <f>BK938</f>
        <v>42202.250000000007</v>
      </c>
      <c r="L938" s="134"/>
      <c r="M938" s="138"/>
      <c r="N938" s="139"/>
      <c r="O938" s="139"/>
      <c r="P938" s="140">
        <f>SUM(P939:P949)</f>
        <v>49.168610000000008</v>
      </c>
      <c r="Q938" s="139"/>
      <c r="R938" s="140">
        <f>SUM(R939:R949)</f>
        <v>1.1739972000000001</v>
      </c>
      <c r="S938" s="139"/>
      <c r="T938" s="141">
        <f>SUM(T939:T949)</f>
        <v>0</v>
      </c>
      <c r="AR938" s="135" t="s">
        <v>80</v>
      </c>
      <c r="AT938" s="142" t="s">
        <v>70</v>
      </c>
      <c r="AU938" s="142" t="s">
        <v>78</v>
      </c>
      <c r="AY938" s="135" t="s">
        <v>152</v>
      </c>
      <c r="BK938" s="143">
        <f>SUM(BK939:BK949)</f>
        <v>42202.250000000007</v>
      </c>
    </row>
    <row r="939" spans="1:65" s="2" customFormat="1" ht="21.75" customHeight="1">
      <c r="A939" s="30"/>
      <c r="B939" s="146"/>
      <c r="C939" s="147" t="s">
        <v>1455</v>
      </c>
      <c r="D939" s="147" t="s">
        <v>154</v>
      </c>
      <c r="E939" s="148" t="s">
        <v>1456</v>
      </c>
      <c r="F939" s="149" t="s">
        <v>1457</v>
      </c>
      <c r="G939" s="150" t="s">
        <v>157</v>
      </c>
      <c r="H939" s="151">
        <v>57.45</v>
      </c>
      <c r="I939" s="152">
        <v>288.3</v>
      </c>
      <c r="J939" s="152">
        <f>ROUND(I939*H939,2)</f>
        <v>16562.84</v>
      </c>
      <c r="K939" s="149" t="s">
        <v>173</v>
      </c>
      <c r="L939" s="31"/>
      <c r="M939" s="153" t="s">
        <v>1</v>
      </c>
      <c r="N939" s="154" t="s">
        <v>36</v>
      </c>
      <c r="O939" s="155">
        <v>0.68600000000000005</v>
      </c>
      <c r="P939" s="155">
        <f>O939*H939</f>
        <v>39.410700000000006</v>
      </c>
      <c r="Q939" s="155">
        <v>5.3E-3</v>
      </c>
      <c r="R939" s="155">
        <f>Q939*H939</f>
        <v>0.30448500000000001</v>
      </c>
      <c r="S939" s="155">
        <v>0</v>
      </c>
      <c r="T939" s="156">
        <f>S939*H939</f>
        <v>0</v>
      </c>
      <c r="U939" s="30"/>
      <c r="V939" s="30"/>
      <c r="W939" s="30"/>
      <c r="X939" s="30"/>
      <c r="Y939" s="30"/>
      <c r="Z939" s="30"/>
      <c r="AA939" s="30"/>
      <c r="AB939" s="30"/>
      <c r="AC939" s="30"/>
      <c r="AD939" s="30"/>
      <c r="AE939" s="30"/>
      <c r="AR939" s="157" t="s">
        <v>244</v>
      </c>
      <c r="AT939" s="157" t="s">
        <v>154</v>
      </c>
      <c r="AU939" s="157" t="s">
        <v>80</v>
      </c>
      <c r="AY939" s="18" t="s">
        <v>152</v>
      </c>
      <c r="BE939" s="158">
        <f>IF(N939="základní",J939,0)</f>
        <v>16562.84</v>
      </c>
      <c r="BF939" s="158">
        <f>IF(N939="snížená",J939,0)</f>
        <v>0</v>
      </c>
      <c r="BG939" s="158">
        <f>IF(N939="zákl. přenesená",J939,0)</f>
        <v>0</v>
      </c>
      <c r="BH939" s="158">
        <f>IF(N939="sníž. přenesená",J939,0)</f>
        <v>0</v>
      </c>
      <c r="BI939" s="158">
        <f>IF(N939="nulová",J939,0)</f>
        <v>0</v>
      </c>
      <c r="BJ939" s="18" t="s">
        <v>78</v>
      </c>
      <c r="BK939" s="158">
        <f>ROUND(I939*H939,2)</f>
        <v>16562.84</v>
      </c>
      <c r="BL939" s="18" t="s">
        <v>244</v>
      </c>
      <c r="BM939" s="157" t="s">
        <v>1458</v>
      </c>
    </row>
    <row r="940" spans="1:65" s="15" customFormat="1">
      <c r="B940" s="174"/>
      <c r="D940" s="160" t="s">
        <v>160</v>
      </c>
      <c r="E940" s="175" t="s">
        <v>1</v>
      </c>
      <c r="F940" s="176" t="s">
        <v>909</v>
      </c>
      <c r="H940" s="175" t="s">
        <v>1</v>
      </c>
      <c r="L940" s="174"/>
      <c r="M940" s="177"/>
      <c r="N940" s="178"/>
      <c r="O940" s="178"/>
      <c r="P940" s="178"/>
      <c r="Q940" s="178"/>
      <c r="R940" s="178"/>
      <c r="S940" s="178"/>
      <c r="T940" s="179"/>
      <c r="AT940" s="175" t="s">
        <v>160</v>
      </c>
      <c r="AU940" s="175" t="s">
        <v>80</v>
      </c>
      <c r="AV940" s="15" t="s">
        <v>78</v>
      </c>
      <c r="AW940" s="15" t="s">
        <v>27</v>
      </c>
      <c r="AX940" s="15" t="s">
        <v>71</v>
      </c>
      <c r="AY940" s="175" t="s">
        <v>152</v>
      </c>
    </row>
    <row r="941" spans="1:65" s="13" customFormat="1">
      <c r="B941" s="159"/>
      <c r="D941" s="160" t="s">
        <v>160</v>
      </c>
      <c r="E941" s="161" t="s">
        <v>1</v>
      </c>
      <c r="F941" s="162" t="s">
        <v>910</v>
      </c>
      <c r="H941" s="163">
        <v>13.8</v>
      </c>
      <c r="L941" s="159"/>
      <c r="M941" s="164"/>
      <c r="N941" s="165"/>
      <c r="O941" s="165"/>
      <c r="P941" s="165"/>
      <c r="Q941" s="165"/>
      <c r="R941" s="165"/>
      <c r="S941" s="165"/>
      <c r="T941" s="166"/>
      <c r="AT941" s="161" t="s">
        <v>160</v>
      </c>
      <c r="AU941" s="161" t="s">
        <v>80</v>
      </c>
      <c r="AV941" s="13" t="s">
        <v>80</v>
      </c>
      <c r="AW941" s="13" t="s">
        <v>27</v>
      </c>
      <c r="AX941" s="13" t="s">
        <v>71</v>
      </c>
      <c r="AY941" s="161" t="s">
        <v>152</v>
      </c>
    </row>
    <row r="942" spans="1:65" s="13" customFormat="1" ht="22.5">
      <c r="B942" s="159"/>
      <c r="D942" s="160" t="s">
        <v>160</v>
      </c>
      <c r="E942" s="161" t="s">
        <v>1</v>
      </c>
      <c r="F942" s="162" t="s">
        <v>911</v>
      </c>
      <c r="H942" s="163">
        <v>39.6</v>
      </c>
      <c r="L942" s="159"/>
      <c r="M942" s="164"/>
      <c r="N942" s="165"/>
      <c r="O942" s="165"/>
      <c r="P942" s="165"/>
      <c r="Q942" s="165"/>
      <c r="R942" s="165"/>
      <c r="S942" s="165"/>
      <c r="T942" s="166"/>
      <c r="AT942" s="161" t="s">
        <v>160</v>
      </c>
      <c r="AU942" s="161" t="s">
        <v>80</v>
      </c>
      <c r="AV942" s="13" t="s">
        <v>80</v>
      </c>
      <c r="AW942" s="13" t="s">
        <v>27</v>
      </c>
      <c r="AX942" s="13" t="s">
        <v>71</v>
      </c>
      <c r="AY942" s="161" t="s">
        <v>152</v>
      </c>
    </row>
    <row r="943" spans="1:65" s="13" customFormat="1">
      <c r="B943" s="159"/>
      <c r="D943" s="160" t="s">
        <v>160</v>
      </c>
      <c r="E943" s="161" t="s">
        <v>1</v>
      </c>
      <c r="F943" s="162" t="s">
        <v>912</v>
      </c>
      <c r="H943" s="163">
        <v>4.05</v>
      </c>
      <c r="L943" s="159"/>
      <c r="M943" s="164"/>
      <c r="N943" s="165"/>
      <c r="O943" s="165"/>
      <c r="P943" s="165"/>
      <c r="Q943" s="165"/>
      <c r="R943" s="165"/>
      <c r="S943" s="165"/>
      <c r="T943" s="166"/>
      <c r="AT943" s="161" t="s">
        <v>160</v>
      </c>
      <c r="AU943" s="161" t="s">
        <v>80</v>
      </c>
      <c r="AV943" s="13" t="s">
        <v>80</v>
      </c>
      <c r="AW943" s="13" t="s">
        <v>27</v>
      </c>
      <c r="AX943" s="13" t="s">
        <v>71</v>
      </c>
      <c r="AY943" s="161" t="s">
        <v>152</v>
      </c>
    </row>
    <row r="944" spans="1:65" s="14" customFormat="1">
      <c r="B944" s="167"/>
      <c r="D944" s="160" t="s">
        <v>160</v>
      </c>
      <c r="E944" s="168" t="s">
        <v>1</v>
      </c>
      <c r="F944" s="169" t="s">
        <v>162</v>
      </c>
      <c r="H944" s="170">
        <v>57.45</v>
      </c>
      <c r="L944" s="167"/>
      <c r="M944" s="171"/>
      <c r="N944" s="172"/>
      <c r="O944" s="172"/>
      <c r="P944" s="172"/>
      <c r="Q944" s="172"/>
      <c r="R944" s="172"/>
      <c r="S944" s="172"/>
      <c r="T944" s="173"/>
      <c r="AT944" s="168" t="s">
        <v>160</v>
      </c>
      <c r="AU944" s="168" t="s">
        <v>80</v>
      </c>
      <c r="AV944" s="14" t="s">
        <v>158</v>
      </c>
      <c r="AW944" s="14" t="s">
        <v>27</v>
      </c>
      <c r="AX944" s="14" t="s">
        <v>78</v>
      </c>
      <c r="AY944" s="168" t="s">
        <v>152</v>
      </c>
    </row>
    <row r="945" spans="1:65" s="2" customFormat="1" ht="21.75" customHeight="1">
      <c r="A945" s="30"/>
      <c r="B945" s="146"/>
      <c r="C945" s="193" t="s">
        <v>1459</v>
      </c>
      <c r="D945" s="193" t="s">
        <v>709</v>
      </c>
      <c r="E945" s="194" t="s">
        <v>1460</v>
      </c>
      <c r="F945" s="195" t="s">
        <v>1461</v>
      </c>
      <c r="G945" s="196" t="s">
        <v>157</v>
      </c>
      <c r="H945" s="197">
        <v>66.067999999999998</v>
      </c>
      <c r="I945" s="198">
        <v>328</v>
      </c>
      <c r="J945" s="198">
        <f>ROUND(I945*H945,2)</f>
        <v>21670.3</v>
      </c>
      <c r="K945" s="195" t="s">
        <v>173</v>
      </c>
      <c r="L945" s="199"/>
      <c r="M945" s="200" t="s">
        <v>1</v>
      </c>
      <c r="N945" s="201" t="s">
        <v>36</v>
      </c>
      <c r="O945" s="155">
        <v>0</v>
      </c>
      <c r="P945" s="155">
        <f>O945*H945</f>
        <v>0</v>
      </c>
      <c r="Q945" s="155">
        <v>1.29E-2</v>
      </c>
      <c r="R945" s="155">
        <f>Q945*H945</f>
        <v>0.85227719999999996</v>
      </c>
      <c r="S945" s="155">
        <v>0</v>
      </c>
      <c r="T945" s="156">
        <f>S945*H945</f>
        <v>0</v>
      </c>
      <c r="U945" s="30"/>
      <c r="V945" s="30"/>
      <c r="W945" s="30"/>
      <c r="X945" s="30"/>
      <c r="Y945" s="30"/>
      <c r="Z945" s="30"/>
      <c r="AA945" s="30"/>
      <c r="AB945" s="30"/>
      <c r="AC945" s="30"/>
      <c r="AD945" s="30"/>
      <c r="AE945" s="30"/>
      <c r="AR945" s="157" t="s">
        <v>386</v>
      </c>
      <c r="AT945" s="157" t="s">
        <v>709</v>
      </c>
      <c r="AU945" s="157" t="s">
        <v>80</v>
      </c>
      <c r="AY945" s="18" t="s">
        <v>152</v>
      </c>
      <c r="BE945" s="158">
        <f>IF(N945="základní",J945,0)</f>
        <v>21670.3</v>
      </c>
      <c r="BF945" s="158">
        <f>IF(N945="snížená",J945,0)</f>
        <v>0</v>
      </c>
      <c r="BG945" s="158">
        <f>IF(N945="zákl. přenesená",J945,0)</f>
        <v>0</v>
      </c>
      <c r="BH945" s="158">
        <f>IF(N945="sníž. přenesená",J945,0)</f>
        <v>0</v>
      </c>
      <c r="BI945" s="158">
        <f>IF(N945="nulová",J945,0)</f>
        <v>0</v>
      </c>
      <c r="BJ945" s="18" t="s">
        <v>78</v>
      </c>
      <c r="BK945" s="158">
        <f>ROUND(I945*H945,2)</f>
        <v>21670.3</v>
      </c>
      <c r="BL945" s="18" t="s">
        <v>244</v>
      </c>
      <c r="BM945" s="157" t="s">
        <v>1462</v>
      </c>
    </row>
    <row r="946" spans="1:65" s="13" customFormat="1">
      <c r="B946" s="159"/>
      <c r="D946" s="160" t="s">
        <v>160</v>
      </c>
      <c r="E946" s="161" t="s">
        <v>1</v>
      </c>
      <c r="F946" s="162" t="s">
        <v>1463</v>
      </c>
      <c r="H946" s="163">
        <v>66.067999999999998</v>
      </c>
      <c r="L946" s="159"/>
      <c r="M946" s="164"/>
      <c r="N946" s="165"/>
      <c r="O946" s="165"/>
      <c r="P946" s="165"/>
      <c r="Q946" s="165"/>
      <c r="R946" s="165"/>
      <c r="S946" s="165"/>
      <c r="T946" s="166"/>
      <c r="AT946" s="161" t="s">
        <v>160</v>
      </c>
      <c r="AU946" s="161" t="s">
        <v>80</v>
      </c>
      <c r="AV946" s="13" t="s">
        <v>80</v>
      </c>
      <c r="AW946" s="13" t="s">
        <v>27</v>
      </c>
      <c r="AX946" s="13" t="s">
        <v>78</v>
      </c>
      <c r="AY946" s="161" t="s">
        <v>152</v>
      </c>
    </row>
    <row r="947" spans="1:65" s="2" customFormat="1" ht="21.75" customHeight="1">
      <c r="A947" s="30"/>
      <c r="B947" s="146"/>
      <c r="C947" s="147" t="s">
        <v>1464</v>
      </c>
      <c r="D947" s="147" t="s">
        <v>154</v>
      </c>
      <c r="E947" s="148" t="s">
        <v>1465</v>
      </c>
      <c r="F947" s="149" t="s">
        <v>1466</v>
      </c>
      <c r="G947" s="150" t="s">
        <v>157</v>
      </c>
      <c r="H947" s="151">
        <v>57.45</v>
      </c>
      <c r="I947" s="152">
        <v>31.92</v>
      </c>
      <c r="J947" s="152">
        <f>ROUND(I947*H947,2)</f>
        <v>1833.8</v>
      </c>
      <c r="K947" s="149" t="s">
        <v>173</v>
      </c>
      <c r="L947" s="31"/>
      <c r="M947" s="153" t="s">
        <v>1</v>
      </c>
      <c r="N947" s="154" t="s">
        <v>36</v>
      </c>
      <c r="O947" s="155">
        <v>0.1</v>
      </c>
      <c r="P947" s="155">
        <f>O947*H947</f>
        <v>5.745000000000001</v>
      </c>
      <c r="Q947" s="155">
        <v>0</v>
      </c>
      <c r="R947" s="155">
        <f>Q947*H947</f>
        <v>0</v>
      </c>
      <c r="S947" s="155">
        <v>0</v>
      </c>
      <c r="T947" s="156">
        <f>S947*H947</f>
        <v>0</v>
      </c>
      <c r="U947" s="30"/>
      <c r="V947" s="30"/>
      <c r="W947" s="30"/>
      <c r="X947" s="30"/>
      <c r="Y947" s="30"/>
      <c r="Z947" s="30"/>
      <c r="AA947" s="30"/>
      <c r="AB947" s="30"/>
      <c r="AC947" s="30"/>
      <c r="AD947" s="30"/>
      <c r="AE947" s="30"/>
      <c r="AR947" s="157" t="s">
        <v>244</v>
      </c>
      <c r="AT947" s="157" t="s">
        <v>154</v>
      </c>
      <c r="AU947" s="157" t="s">
        <v>80</v>
      </c>
      <c r="AY947" s="18" t="s">
        <v>152</v>
      </c>
      <c r="BE947" s="158">
        <f>IF(N947="základní",J947,0)</f>
        <v>1833.8</v>
      </c>
      <c r="BF947" s="158">
        <f>IF(N947="snížená",J947,0)</f>
        <v>0</v>
      </c>
      <c r="BG947" s="158">
        <f>IF(N947="zákl. přenesená",J947,0)</f>
        <v>0</v>
      </c>
      <c r="BH947" s="158">
        <f>IF(N947="sníž. přenesená",J947,0)</f>
        <v>0</v>
      </c>
      <c r="BI947" s="158">
        <f>IF(N947="nulová",J947,0)</f>
        <v>0</v>
      </c>
      <c r="BJ947" s="18" t="s">
        <v>78</v>
      </c>
      <c r="BK947" s="158">
        <f>ROUND(I947*H947,2)</f>
        <v>1833.8</v>
      </c>
      <c r="BL947" s="18" t="s">
        <v>244</v>
      </c>
      <c r="BM947" s="157" t="s">
        <v>1467</v>
      </c>
    </row>
    <row r="948" spans="1:65" s="2" customFormat="1" ht="16.5" customHeight="1">
      <c r="A948" s="30"/>
      <c r="B948" s="146"/>
      <c r="C948" s="147" t="s">
        <v>1468</v>
      </c>
      <c r="D948" s="147" t="s">
        <v>154</v>
      </c>
      <c r="E948" s="148" t="s">
        <v>1469</v>
      </c>
      <c r="F948" s="149" t="s">
        <v>1470</v>
      </c>
      <c r="G948" s="150" t="s">
        <v>157</v>
      </c>
      <c r="H948" s="151">
        <v>57.45</v>
      </c>
      <c r="I948" s="152">
        <v>29.93</v>
      </c>
      <c r="J948" s="152">
        <f>ROUND(I948*H948,2)</f>
        <v>1719.48</v>
      </c>
      <c r="K948" s="149" t="s">
        <v>173</v>
      </c>
      <c r="L948" s="31"/>
      <c r="M948" s="153" t="s">
        <v>1</v>
      </c>
      <c r="N948" s="154" t="s">
        <v>36</v>
      </c>
      <c r="O948" s="155">
        <v>4.3999999999999997E-2</v>
      </c>
      <c r="P948" s="155">
        <f>O948*H948</f>
        <v>2.5278</v>
      </c>
      <c r="Q948" s="155">
        <v>2.9999999999999997E-4</v>
      </c>
      <c r="R948" s="155">
        <f>Q948*H948</f>
        <v>1.7235E-2</v>
      </c>
      <c r="S948" s="155">
        <v>0</v>
      </c>
      <c r="T948" s="156">
        <f>S948*H948</f>
        <v>0</v>
      </c>
      <c r="U948" s="30"/>
      <c r="V948" s="30"/>
      <c r="W948" s="30"/>
      <c r="X948" s="30"/>
      <c r="Y948" s="30"/>
      <c r="Z948" s="30"/>
      <c r="AA948" s="30"/>
      <c r="AB948" s="30"/>
      <c r="AC948" s="30"/>
      <c r="AD948" s="30"/>
      <c r="AE948" s="30"/>
      <c r="AR948" s="157" t="s">
        <v>244</v>
      </c>
      <c r="AT948" s="157" t="s">
        <v>154</v>
      </c>
      <c r="AU948" s="157" t="s">
        <v>80</v>
      </c>
      <c r="AY948" s="18" t="s">
        <v>152</v>
      </c>
      <c r="BE948" s="158">
        <f>IF(N948="základní",J948,0)</f>
        <v>1719.48</v>
      </c>
      <c r="BF948" s="158">
        <f>IF(N948="snížená",J948,0)</f>
        <v>0</v>
      </c>
      <c r="BG948" s="158">
        <f>IF(N948="zákl. přenesená",J948,0)</f>
        <v>0</v>
      </c>
      <c r="BH948" s="158">
        <f>IF(N948="sníž. přenesená",J948,0)</f>
        <v>0</v>
      </c>
      <c r="BI948" s="158">
        <f>IF(N948="nulová",J948,0)</f>
        <v>0</v>
      </c>
      <c r="BJ948" s="18" t="s">
        <v>78</v>
      </c>
      <c r="BK948" s="158">
        <f>ROUND(I948*H948,2)</f>
        <v>1719.48</v>
      </c>
      <c r="BL948" s="18" t="s">
        <v>244</v>
      </c>
      <c r="BM948" s="157" t="s">
        <v>1471</v>
      </c>
    </row>
    <row r="949" spans="1:65" s="2" customFormat="1" ht="21.75" customHeight="1">
      <c r="A949" s="30"/>
      <c r="B949" s="146"/>
      <c r="C949" s="147" t="s">
        <v>1472</v>
      </c>
      <c r="D949" s="147" t="s">
        <v>154</v>
      </c>
      <c r="E949" s="148" t="s">
        <v>1473</v>
      </c>
      <c r="F949" s="149" t="s">
        <v>1474</v>
      </c>
      <c r="G949" s="150" t="s">
        <v>214</v>
      </c>
      <c r="H949" s="151">
        <v>1.1739999999999999</v>
      </c>
      <c r="I949" s="152">
        <v>354.2</v>
      </c>
      <c r="J949" s="152">
        <f>ROUND(I949*H949,2)</f>
        <v>415.83</v>
      </c>
      <c r="K949" s="149" t="s">
        <v>173</v>
      </c>
      <c r="L949" s="31"/>
      <c r="M949" s="153" t="s">
        <v>1</v>
      </c>
      <c r="N949" s="154" t="s">
        <v>36</v>
      </c>
      <c r="O949" s="155">
        <v>1.2649999999999999</v>
      </c>
      <c r="P949" s="155">
        <f>O949*H949</f>
        <v>1.4851099999999997</v>
      </c>
      <c r="Q949" s="155">
        <v>0</v>
      </c>
      <c r="R949" s="155">
        <f>Q949*H949</f>
        <v>0</v>
      </c>
      <c r="S949" s="155">
        <v>0</v>
      </c>
      <c r="T949" s="156">
        <f>S949*H949</f>
        <v>0</v>
      </c>
      <c r="U949" s="30"/>
      <c r="V949" s="30"/>
      <c r="W949" s="30"/>
      <c r="X949" s="30"/>
      <c r="Y949" s="30"/>
      <c r="Z949" s="30"/>
      <c r="AA949" s="30"/>
      <c r="AB949" s="30"/>
      <c r="AC949" s="30"/>
      <c r="AD949" s="30"/>
      <c r="AE949" s="30"/>
      <c r="AR949" s="157" t="s">
        <v>244</v>
      </c>
      <c r="AT949" s="157" t="s">
        <v>154</v>
      </c>
      <c r="AU949" s="157" t="s">
        <v>80</v>
      </c>
      <c r="AY949" s="18" t="s">
        <v>152</v>
      </c>
      <c r="BE949" s="158">
        <f>IF(N949="základní",J949,0)</f>
        <v>415.83</v>
      </c>
      <c r="BF949" s="158">
        <f>IF(N949="snížená",J949,0)</f>
        <v>0</v>
      </c>
      <c r="BG949" s="158">
        <f>IF(N949="zákl. přenesená",J949,0)</f>
        <v>0</v>
      </c>
      <c r="BH949" s="158">
        <f>IF(N949="sníž. přenesená",J949,0)</f>
        <v>0</v>
      </c>
      <c r="BI949" s="158">
        <f>IF(N949="nulová",J949,0)</f>
        <v>0</v>
      </c>
      <c r="BJ949" s="18" t="s">
        <v>78</v>
      </c>
      <c r="BK949" s="158">
        <f>ROUND(I949*H949,2)</f>
        <v>415.83</v>
      </c>
      <c r="BL949" s="18" t="s">
        <v>244</v>
      </c>
      <c r="BM949" s="157" t="s">
        <v>1475</v>
      </c>
    </row>
    <row r="950" spans="1:65" s="12" customFormat="1" ht="22.9" customHeight="1">
      <c r="B950" s="134"/>
      <c r="D950" s="135" t="s">
        <v>70</v>
      </c>
      <c r="E950" s="144" t="s">
        <v>1476</v>
      </c>
      <c r="F950" s="144" t="s">
        <v>1477</v>
      </c>
      <c r="J950" s="145">
        <f>BK950</f>
        <v>4478.03</v>
      </c>
      <c r="L950" s="134"/>
      <c r="M950" s="138"/>
      <c r="N950" s="139"/>
      <c r="O950" s="139"/>
      <c r="P950" s="140">
        <f>SUM(P951:P956)</f>
        <v>12.234335999999999</v>
      </c>
      <c r="Q950" s="139"/>
      <c r="R950" s="140">
        <f>SUM(R951:R956)</f>
        <v>1.0030839999999999E-2</v>
      </c>
      <c r="S950" s="139"/>
      <c r="T950" s="141">
        <f>SUM(T951:T956)</f>
        <v>0</v>
      </c>
      <c r="AR950" s="135" t="s">
        <v>80</v>
      </c>
      <c r="AT950" s="142" t="s">
        <v>70</v>
      </c>
      <c r="AU950" s="142" t="s">
        <v>78</v>
      </c>
      <c r="AY950" s="135" t="s">
        <v>152</v>
      </c>
      <c r="BK950" s="143">
        <f>SUM(BK951:BK956)</f>
        <v>4478.03</v>
      </c>
    </row>
    <row r="951" spans="1:65" s="2" customFormat="1" ht="21.75" customHeight="1">
      <c r="A951" s="30"/>
      <c r="B951" s="146"/>
      <c r="C951" s="147" t="s">
        <v>1478</v>
      </c>
      <c r="D951" s="147" t="s">
        <v>154</v>
      </c>
      <c r="E951" s="148" t="s">
        <v>1479</v>
      </c>
      <c r="F951" s="149" t="s">
        <v>1480</v>
      </c>
      <c r="G951" s="150" t="s">
        <v>157</v>
      </c>
      <c r="H951" s="151">
        <v>16.443999999999999</v>
      </c>
      <c r="I951" s="152">
        <v>31.97</v>
      </c>
      <c r="J951" s="152">
        <f>ROUND(I951*H951,2)</f>
        <v>525.71</v>
      </c>
      <c r="K951" s="149" t="s">
        <v>173</v>
      </c>
      <c r="L951" s="31"/>
      <c r="M951" s="153" t="s">
        <v>1</v>
      </c>
      <c r="N951" s="154" t="s">
        <v>36</v>
      </c>
      <c r="O951" s="155">
        <v>0.11600000000000001</v>
      </c>
      <c r="P951" s="155">
        <f>O951*H951</f>
        <v>1.9075040000000001</v>
      </c>
      <c r="Q951" s="155">
        <v>2.0000000000000002E-5</v>
      </c>
      <c r="R951" s="155">
        <f>Q951*H951</f>
        <v>3.2887999999999998E-4</v>
      </c>
      <c r="S951" s="155">
        <v>0</v>
      </c>
      <c r="T951" s="156">
        <f>S951*H951</f>
        <v>0</v>
      </c>
      <c r="U951" s="30"/>
      <c r="V951" s="30"/>
      <c r="W951" s="30"/>
      <c r="X951" s="30"/>
      <c r="Y951" s="30"/>
      <c r="Z951" s="30"/>
      <c r="AA951" s="30"/>
      <c r="AB951" s="30"/>
      <c r="AC951" s="30"/>
      <c r="AD951" s="30"/>
      <c r="AE951" s="30"/>
      <c r="AR951" s="157" t="s">
        <v>244</v>
      </c>
      <c r="AT951" s="157" t="s">
        <v>154</v>
      </c>
      <c r="AU951" s="157" t="s">
        <v>80</v>
      </c>
      <c r="AY951" s="18" t="s">
        <v>152</v>
      </c>
      <c r="BE951" s="158">
        <f>IF(N951="základní",J951,0)</f>
        <v>525.71</v>
      </c>
      <c r="BF951" s="158">
        <f>IF(N951="snížená",J951,0)</f>
        <v>0</v>
      </c>
      <c r="BG951" s="158">
        <f>IF(N951="zákl. přenesená",J951,0)</f>
        <v>0</v>
      </c>
      <c r="BH951" s="158">
        <f>IF(N951="sníž. přenesená",J951,0)</f>
        <v>0</v>
      </c>
      <c r="BI951" s="158">
        <f>IF(N951="nulová",J951,0)</f>
        <v>0</v>
      </c>
      <c r="BJ951" s="18" t="s">
        <v>78</v>
      </c>
      <c r="BK951" s="158">
        <f>ROUND(I951*H951,2)</f>
        <v>525.71</v>
      </c>
      <c r="BL951" s="18" t="s">
        <v>244</v>
      </c>
      <c r="BM951" s="157" t="s">
        <v>1481</v>
      </c>
    </row>
    <row r="952" spans="1:65" s="13" customFormat="1">
      <c r="B952" s="159"/>
      <c r="D952" s="160" t="s">
        <v>160</v>
      </c>
      <c r="E952" s="161" t="s">
        <v>1</v>
      </c>
      <c r="F952" s="162" t="s">
        <v>1482</v>
      </c>
      <c r="H952" s="163">
        <v>16.443999999999999</v>
      </c>
      <c r="L952" s="159"/>
      <c r="M952" s="164"/>
      <c r="N952" s="165"/>
      <c r="O952" s="165"/>
      <c r="P952" s="165"/>
      <c r="Q952" s="165"/>
      <c r="R952" s="165"/>
      <c r="S952" s="165"/>
      <c r="T952" s="166"/>
      <c r="AT952" s="161" t="s">
        <v>160</v>
      </c>
      <c r="AU952" s="161" t="s">
        <v>80</v>
      </c>
      <c r="AV952" s="13" t="s">
        <v>80</v>
      </c>
      <c r="AW952" s="13" t="s">
        <v>27</v>
      </c>
      <c r="AX952" s="13" t="s">
        <v>71</v>
      </c>
      <c r="AY952" s="161" t="s">
        <v>152</v>
      </c>
    </row>
    <row r="953" spans="1:65" s="14" customFormat="1">
      <c r="B953" s="167"/>
      <c r="D953" s="160" t="s">
        <v>160</v>
      </c>
      <c r="E953" s="168" t="s">
        <v>1</v>
      </c>
      <c r="F953" s="169" t="s">
        <v>162</v>
      </c>
      <c r="H953" s="170">
        <v>16.443999999999999</v>
      </c>
      <c r="L953" s="167"/>
      <c r="M953" s="171"/>
      <c r="N953" s="172"/>
      <c r="O953" s="172"/>
      <c r="P953" s="172"/>
      <c r="Q953" s="172"/>
      <c r="R953" s="172"/>
      <c r="S953" s="172"/>
      <c r="T953" s="173"/>
      <c r="AT953" s="168" t="s">
        <v>160</v>
      </c>
      <c r="AU953" s="168" t="s">
        <v>80</v>
      </c>
      <c r="AV953" s="14" t="s">
        <v>158</v>
      </c>
      <c r="AW953" s="14" t="s">
        <v>27</v>
      </c>
      <c r="AX953" s="14" t="s">
        <v>78</v>
      </c>
      <c r="AY953" s="168" t="s">
        <v>152</v>
      </c>
    </row>
    <row r="954" spans="1:65" s="2" customFormat="1" ht="21.75" customHeight="1">
      <c r="A954" s="30"/>
      <c r="B954" s="146"/>
      <c r="C954" s="147" t="s">
        <v>1483</v>
      </c>
      <c r="D954" s="147" t="s">
        <v>154</v>
      </c>
      <c r="E954" s="148" t="s">
        <v>1484</v>
      </c>
      <c r="F954" s="149" t="s">
        <v>1485</v>
      </c>
      <c r="G954" s="150" t="s">
        <v>157</v>
      </c>
      <c r="H954" s="151">
        <v>16.443999999999999</v>
      </c>
      <c r="I954" s="152">
        <v>60.49</v>
      </c>
      <c r="J954" s="152">
        <f>ROUND(I954*H954,2)</f>
        <v>994.7</v>
      </c>
      <c r="K954" s="149" t="s">
        <v>173</v>
      </c>
      <c r="L954" s="31"/>
      <c r="M954" s="153" t="s">
        <v>1</v>
      </c>
      <c r="N954" s="154" t="s">
        <v>36</v>
      </c>
      <c r="O954" s="155">
        <v>0.13800000000000001</v>
      </c>
      <c r="P954" s="155">
        <f>O954*H954</f>
        <v>2.269272</v>
      </c>
      <c r="Q954" s="155">
        <v>1.7000000000000001E-4</v>
      </c>
      <c r="R954" s="155">
        <f>Q954*H954</f>
        <v>2.7954799999999999E-3</v>
      </c>
      <c r="S954" s="155">
        <v>0</v>
      </c>
      <c r="T954" s="156">
        <f>S954*H954</f>
        <v>0</v>
      </c>
      <c r="U954" s="30"/>
      <c r="V954" s="30"/>
      <c r="W954" s="30"/>
      <c r="X954" s="30"/>
      <c r="Y954" s="30"/>
      <c r="Z954" s="30"/>
      <c r="AA954" s="30"/>
      <c r="AB954" s="30"/>
      <c r="AC954" s="30"/>
      <c r="AD954" s="30"/>
      <c r="AE954" s="30"/>
      <c r="AR954" s="157" t="s">
        <v>244</v>
      </c>
      <c r="AT954" s="157" t="s">
        <v>154</v>
      </c>
      <c r="AU954" s="157" t="s">
        <v>80</v>
      </c>
      <c r="AY954" s="18" t="s">
        <v>152</v>
      </c>
      <c r="BE954" s="158">
        <f>IF(N954="základní",J954,0)</f>
        <v>994.7</v>
      </c>
      <c r="BF954" s="158">
        <f>IF(N954="snížená",J954,0)</f>
        <v>0</v>
      </c>
      <c r="BG954" s="158">
        <f>IF(N954="zákl. přenesená",J954,0)</f>
        <v>0</v>
      </c>
      <c r="BH954" s="158">
        <f>IF(N954="sníž. přenesená",J954,0)</f>
        <v>0</v>
      </c>
      <c r="BI954" s="158">
        <f>IF(N954="nulová",J954,0)</f>
        <v>0</v>
      </c>
      <c r="BJ954" s="18" t="s">
        <v>78</v>
      </c>
      <c r="BK954" s="158">
        <f>ROUND(I954*H954,2)</f>
        <v>994.7</v>
      </c>
      <c r="BL954" s="18" t="s">
        <v>244</v>
      </c>
      <c r="BM954" s="157" t="s">
        <v>1486</v>
      </c>
    </row>
    <row r="955" spans="1:65" s="2" customFormat="1" ht="21.75" customHeight="1">
      <c r="A955" s="30"/>
      <c r="B955" s="146"/>
      <c r="C955" s="147" t="s">
        <v>1487</v>
      </c>
      <c r="D955" s="147" t="s">
        <v>154</v>
      </c>
      <c r="E955" s="148" t="s">
        <v>1488</v>
      </c>
      <c r="F955" s="149" t="s">
        <v>1489</v>
      </c>
      <c r="G955" s="150" t="s">
        <v>157</v>
      </c>
      <c r="H955" s="151">
        <v>16.443999999999999</v>
      </c>
      <c r="I955" s="152">
        <v>63.44</v>
      </c>
      <c r="J955" s="152">
        <f>ROUND(I955*H955,2)</f>
        <v>1043.21</v>
      </c>
      <c r="K955" s="149" t="s">
        <v>173</v>
      </c>
      <c r="L955" s="31"/>
      <c r="M955" s="153" t="s">
        <v>1</v>
      </c>
      <c r="N955" s="154" t="s">
        <v>36</v>
      </c>
      <c r="O955" s="155">
        <v>0.155</v>
      </c>
      <c r="P955" s="155">
        <f>O955*H955</f>
        <v>2.5488199999999996</v>
      </c>
      <c r="Q955" s="155">
        <v>1.2999999999999999E-4</v>
      </c>
      <c r="R955" s="155">
        <f>Q955*H955</f>
        <v>2.1377199999999996E-3</v>
      </c>
      <c r="S955" s="155">
        <v>0</v>
      </c>
      <c r="T955" s="156">
        <f>S955*H955</f>
        <v>0</v>
      </c>
      <c r="U955" s="30"/>
      <c r="V955" s="30"/>
      <c r="W955" s="30"/>
      <c r="X955" s="30"/>
      <c r="Y955" s="30"/>
      <c r="Z955" s="30"/>
      <c r="AA955" s="30"/>
      <c r="AB955" s="30"/>
      <c r="AC955" s="30"/>
      <c r="AD955" s="30"/>
      <c r="AE955" s="30"/>
      <c r="AR955" s="157" t="s">
        <v>244</v>
      </c>
      <c r="AT955" s="157" t="s">
        <v>154</v>
      </c>
      <c r="AU955" s="157" t="s">
        <v>80</v>
      </c>
      <c r="AY955" s="18" t="s">
        <v>152</v>
      </c>
      <c r="BE955" s="158">
        <f>IF(N955="základní",J955,0)</f>
        <v>1043.21</v>
      </c>
      <c r="BF955" s="158">
        <f>IF(N955="snížená",J955,0)</f>
        <v>0</v>
      </c>
      <c r="BG955" s="158">
        <f>IF(N955="zákl. přenesená",J955,0)</f>
        <v>0</v>
      </c>
      <c r="BH955" s="158">
        <f>IF(N955="sníž. přenesená",J955,0)</f>
        <v>0</v>
      </c>
      <c r="BI955" s="158">
        <f>IF(N955="nulová",J955,0)</f>
        <v>0</v>
      </c>
      <c r="BJ955" s="18" t="s">
        <v>78</v>
      </c>
      <c r="BK955" s="158">
        <f>ROUND(I955*H955,2)</f>
        <v>1043.21</v>
      </c>
      <c r="BL955" s="18" t="s">
        <v>244</v>
      </c>
      <c r="BM955" s="157" t="s">
        <v>1490</v>
      </c>
    </row>
    <row r="956" spans="1:65" s="2" customFormat="1" ht="21.75" customHeight="1">
      <c r="A956" s="30"/>
      <c r="B956" s="146"/>
      <c r="C956" s="147" t="s">
        <v>1491</v>
      </c>
      <c r="D956" s="147" t="s">
        <v>154</v>
      </c>
      <c r="E956" s="148" t="s">
        <v>1492</v>
      </c>
      <c r="F956" s="149" t="s">
        <v>1493</v>
      </c>
      <c r="G956" s="150" t="s">
        <v>157</v>
      </c>
      <c r="H956" s="151">
        <v>16.443999999999999</v>
      </c>
      <c r="I956" s="152">
        <v>116.42</v>
      </c>
      <c r="J956" s="152">
        <f>ROUND(I956*H956,2)</f>
        <v>1914.41</v>
      </c>
      <c r="K956" s="149" t="s">
        <v>173</v>
      </c>
      <c r="L956" s="31"/>
      <c r="M956" s="153" t="s">
        <v>1</v>
      </c>
      <c r="N956" s="154" t="s">
        <v>36</v>
      </c>
      <c r="O956" s="155">
        <v>0.33500000000000002</v>
      </c>
      <c r="P956" s="155">
        <f>O956*H956</f>
        <v>5.5087400000000004</v>
      </c>
      <c r="Q956" s="155">
        <v>2.9E-4</v>
      </c>
      <c r="R956" s="155">
        <f>Q956*H956</f>
        <v>4.7687599999999995E-3</v>
      </c>
      <c r="S956" s="155">
        <v>0</v>
      </c>
      <c r="T956" s="156">
        <f>S956*H956</f>
        <v>0</v>
      </c>
      <c r="U956" s="30"/>
      <c r="V956" s="30"/>
      <c r="W956" s="30"/>
      <c r="X956" s="30"/>
      <c r="Y956" s="30"/>
      <c r="Z956" s="30"/>
      <c r="AA956" s="30"/>
      <c r="AB956" s="30"/>
      <c r="AC956" s="30"/>
      <c r="AD956" s="30"/>
      <c r="AE956" s="30"/>
      <c r="AR956" s="157" t="s">
        <v>244</v>
      </c>
      <c r="AT956" s="157" t="s">
        <v>154</v>
      </c>
      <c r="AU956" s="157" t="s">
        <v>80</v>
      </c>
      <c r="AY956" s="18" t="s">
        <v>152</v>
      </c>
      <c r="BE956" s="158">
        <f>IF(N956="základní",J956,0)</f>
        <v>1914.41</v>
      </c>
      <c r="BF956" s="158">
        <f>IF(N956="snížená",J956,0)</f>
        <v>0</v>
      </c>
      <c r="BG956" s="158">
        <f>IF(N956="zákl. přenesená",J956,0)</f>
        <v>0</v>
      </c>
      <c r="BH956" s="158">
        <f>IF(N956="sníž. přenesená",J956,0)</f>
        <v>0</v>
      </c>
      <c r="BI956" s="158">
        <f>IF(N956="nulová",J956,0)</f>
        <v>0</v>
      </c>
      <c r="BJ956" s="18" t="s">
        <v>78</v>
      </c>
      <c r="BK956" s="158">
        <f>ROUND(I956*H956,2)</f>
        <v>1914.41</v>
      </c>
      <c r="BL956" s="18" t="s">
        <v>244</v>
      </c>
      <c r="BM956" s="157" t="s">
        <v>1494</v>
      </c>
    </row>
    <row r="957" spans="1:65" s="12" customFormat="1" ht="22.9" customHeight="1">
      <c r="B957" s="134"/>
      <c r="D957" s="135" t="s">
        <v>70</v>
      </c>
      <c r="E957" s="144" t="s">
        <v>1495</v>
      </c>
      <c r="F957" s="144" t="s">
        <v>1496</v>
      </c>
      <c r="J957" s="145">
        <f>BK957</f>
        <v>18591.330000000002</v>
      </c>
      <c r="L957" s="134"/>
      <c r="M957" s="138"/>
      <c r="N957" s="139"/>
      <c r="O957" s="139"/>
      <c r="P957" s="140">
        <f>SUM(P958:P968)</f>
        <v>51.642565000000005</v>
      </c>
      <c r="Q957" s="139"/>
      <c r="R957" s="140">
        <f>SUM(R958:R968)</f>
        <v>0.23215465000000002</v>
      </c>
      <c r="S957" s="139"/>
      <c r="T957" s="141">
        <f>SUM(T958:T968)</f>
        <v>0</v>
      </c>
      <c r="AR957" s="135" t="s">
        <v>80</v>
      </c>
      <c r="AT957" s="142" t="s">
        <v>70</v>
      </c>
      <c r="AU957" s="142" t="s">
        <v>78</v>
      </c>
      <c r="AY957" s="135" t="s">
        <v>152</v>
      </c>
      <c r="BK957" s="143">
        <f>SUM(BK958:BK968)</f>
        <v>18591.330000000002</v>
      </c>
    </row>
    <row r="958" spans="1:65" s="2" customFormat="1" ht="21.75" customHeight="1">
      <c r="A958" s="30"/>
      <c r="B958" s="146"/>
      <c r="C958" s="147" t="s">
        <v>1497</v>
      </c>
      <c r="D958" s="147" t="s">
        <v>154</v>
      </c>
      <c r="E958" s="148" t="s">
        <v>1498</v>
      </c>
      <c r="F958" s="149" t="s">
        <v>1499</v>
      </c>
      <c r="G958" s="150" t="s">
        <v>157</v>
      </c>
      <c r="H958" s="151">
        <v>473.78500000000003</v>
      </c>
      <c r="I958" s="152">
        <v>2.97</v>
      </c>
      <c r="J958" s="152">
        <f>ROUND(I958*H958,2)</f>
        <v>1407.14</v>
      </c>
      <c r="K958" s="149" t="s">
        <v>173</v>
      </c>
      <c r="L958" s="31"/>
      <c r="M958" s="153" t="s">
        <v>1</v>
      </c>
      <c r="N958" s="154" t="s">
        <v>36</v>
      </c>
      <c r="O958" s="155">
        <v>1.2E-2</v>
      </c>
      <c r="P958" s="155">
        <f>O958*H958</f>
        <v>5.6854200000000006</v>
      </c>
      <c r="Q958" s="155">
        <v>0</v>
      </c>
      <c r="R958" s="155">
        <f>Q958*H958</f>
        <v>0</v>
      </c>
      <c r="S958" s="155">
        <v>0</v>
      </c>
      <c r="T958" s="156">
        <f>S958*H958</f>
        <v>0</v>
      </c>
      <c r="U958" s="30"/>
      <c r="V958" s="30"/>
      <c r="W958" s="30"/>
      <c r="X958" s="30"/>
      <c r="Y958" s="30"/>
      <c r="Z958" s="30"/>
      <c r="AA958" s="30"/>
      <c r="AB958" s="30"/>
      <c r="AC958" s="30"/>
      <c r="AD958" s="30"/>
      <c r="AE958" s="30"/>
      <c r="AR958" s="157" t="s">
        <v>244</v>
      </c>
      <c r="AT958" s="157" t="s">
        <v>154</v>
      </c>
      <c r="AU958" s="157" t="s">
        <v>80</v>
      </c>
      <c r="AY958" s="18" t="s">
        <v>152</v>
      </c>
      <c r="BE958" s="158">
        <f>IF(N958="základní",J958,0)</f>
        <v>1407.14</v>
      </c>
      <c r="BF958" s="158">
        <f>IF(N958="snížená",J958,0)</f>
        <v>0</v>
      </c>
      <c r="BG958" s="158">
        <f>IF(N958="zákl. přenesená",J958,0)</f>
        <v>0</v>
      </c>
      <c r="BH958" s="158">
        <f>IF(N958="sníž. přenesená",J958,0)</f>
        <v>0</v>
      </c>
      <c r="BI958" s="158">
        <f>IF(N958="nulová",J958,0)</f>
        <v>0</v>
      </c>
      <c r="BJ958" s="18" t="s">
        <v>78</v>
      </c>
      <c r="BK958" s="158">
        <f>ROUND(I958*H958,2)</f>
        <v>1407.14</v>
      </c>
      <c r="BL958" s="18" t="s">
        <v>244</v>
      </c>
      <c r="BM958" s="157" t="s">
        <v>1500</v>
      </c>
    </row>
    <row r="959" spans="1:65" s="13" customFormat="1">
      <c r="B959" s="159"/>
      <c r="D959" s="160" t="s">
        <v>160</v>
      </c>
      <c r="E959" s="161" t="s">
        <v>1</v>
      </c>
      <c r="F959" s="162" t="s">
        <v>1501</v>
      </c>
      <c r="H959" s="163">
        <v>129.19999999999999</v>
      </c>
      <c r="L959" s="159"/>
      <c r="M959" s="164"/>
      <c r="N959" s="165"/>
      <c r="O959" s="165"/>
      <c r="P959" s="165"/>
      <c r="Q959" s="165"/>
      <c r="R959" s="165"/>
      <c r="S959" s="165"/>
      <c r="T959" s="166"/>
      <c r="AT959" s="161" t="s">
        <v>160</v>
      </c>
      <c r="AU959" s="161" t="s">
        <v>80</v>
      </c>
      <c r="AV959" s="13" t="s">
        <v>80</v>
      </c>
      <c r="AW959" s="13" t="s">
        <v>27</v>
      </c>
      <c r="AX959" s="13" t="s">
        <v>71</v>
      </c>
      <c r="AY959" s="161" t="s">
        <v>152</v>
      </c>
    </row>
    <row r="960" spans="1:65" s="13" customFormat="1">
      <c r="B960" s="159"/>
      <c r="D960" s="160" t="s">
        <v>160</v>
      </c>
      <c r="E960" s="161" t="s">
        <v>1</v>
      </c>
      <c r="F960" s="162" t="s">
        <v>1502</v>
      </c>
      <c r="H960" s="163">
        <v>886.81299999999999</v>
      </c>
      <c r="L960" s="159"/>
      <c r="M960" s="164"/>
      <c r="N960" s="165"/>
      <c r="O960" s="165"/>
      <c r="P960" s="165"/>
      <c r="Q960" s="165"/>
      <c r="R960" s="165"/>
      <c r="S960" s="165"/>
      <c r="T960" s="166"/>
      <c r="AT960" s="161" t="s">
        <v>160</v>
      </c>
      <c r="AU960" s="161" t="s">
        <v>80</v>
      </c>
      <c r="AV960" s="13" t="s">
        <v>80</v>
      </c>
      <c r="AW960" s="13" t="s">
        <v>27</v>
      </c>
      <c r="AX960" s="13" t="s">
        <v>71</v>
      </c>
      <c r="AY960" s="161" t="s">
        <v>152</v>
      </c>
    </row>
    <row r="961" spans="1:65" s="13" customFormat="1">
      <c r="B961" s="159"/>
      <c r="D961" s="160" t="s">
        <v>160</v>
      </c>
      <c r="E961" s="161" t="s">
        <v>1</v>
      </c>
      <c r="F961" s="162" t="s">
        <v>1503</v>
      </c>
      <c r="H961" s="163">
        <v>37.649000000000001</v>
      </c>
      <c r="L961" s="159"/>
      <c r="M961" s="164"/>
      <c r="N961" s="165"/>
      <c r="O961" s="165"/>
      <c r="P961" s="165"/>
      <c r="Q961" s="165"/>
      <c r="R961" s="165"/>
      <c r="S961" s="165"/>
      <c r="T961" s="166"/>
      <c r="AT961" s="161" t="s">
        <v>160</v>
      </c>
      <c r="AU961" s="161" t="s">
        <v>80</v>
      </c>
      <c r="AV961" s="13" t="s">
        <v>80</v>
      </c>
      <c r="AW961" s="13" t="s">
        <v>27</v>
      </c>
      <c r="AX961" s="13" t="s">
        <v>71</v>
      </c>
      <c r="AY961" s="161" t="s">
        <v>152</v>
      </c>
    </row>
    <row r="962" spans="1:65" s="13" customFormat="1">
      <c r="B962" s="159"/>
      <c r="D962" s="160" t="s">
        <v>160</v>
      </c>
      <c r="E962" s="161" t="s">
        <v>1</v>
      </c>
      <c r="F962" s="162" t="s">
        <v>1504</v>
      </c>
      <c r="H962" s="163">
        <v>21.95</v>
      </c>
      <c r="L962" s="159"/>
      <c r="M962" s="164"/>
      <c r="N962" s="165"/>
      <c r="O962" s="165"/>
      <c r="P962" s="165"/>
      <c r="Q962" s="165"/>
      <c r="R962" s="165"/>
      <c r="S962" s="165"/>
      <c r="T962" s="166"/>
      <c r="AT962" s="161" t="s">
        <v>160</v>
      </c>
      <c r="AU962" s="161" t="s">
        <v>80</v>
      </c>
      <c r="AV962" s="13" t="s">
        <v>80</v>
      </c>
      <c r="AW962" s="13" t="s">
        <v>27</v>
      </c>
      <c r="AX962" s="13" t="s">
        <v>71</v>
      </c>
      <c r="AY962" s="161" t="s">
        <v>152</v>
      </c>
    </row>
    <row r="963" spans="1:65" s="13" customFormat="1">
      <c r="B963" s="159"/>
      <c r="D963" s="160" t="s">
        <v>160</v>
      </c>
      <c r="E963" s="161" t="s">
        <v>1</v>
      </c>
      <c r="F963" s="162" t="s">
        <v>1505</v>
      </c>
      <c r="H963" s="163">
        <v>108.85</v>
      </c>
      <c r="L963" s="159"/>
      <c r="M963" s="164"/>
      <c r="N963" s="165"/>
      <c r="O963" s="165"/>
      <c r="P963" s="165"/>
      <c r="Q963" s="165"/>
      <c r="R963" s="165"/>
      <c r="S963" s="165"/>
      <c r="T963" s="166"/>
      <c r="AT963" s="161" t="s">
        <v>160</v>
      </c>
      <c r="AU963" s="161" t="s">
        <v>80</v>
      </c>
      <c r="AV963" s="13" t="s">
        <v>80</v>
      </c>
      <c r="AW963" s="13" t="s">
        <v>27</v>
      </c>
      <c r="AX963" s="13" t="s">
        <v>71</v>
      </c>
      <c r="AY963" s="161" t="s">
        <v>152</v>
      </c>
    </row>
    <row r="964" spans="1:65" s="14" customFormat="1">
      <c r="B964" s="167"/>
      <c r="D964" s="160" t="s">
        <v>160</v>
      </c>
      <c r="E964" s="168" t="s">
        <v>1</v>
      </c>
      <c r="F964" s="169" t="s">
        <v>162</v>
      </c>
      <c r="H964" s="170">
        <v>1184.4619999999998</v>
      </c>
      <c r="L964" s="167"/>
      <c r="M964" s="171"/>
      <c r="N964" s="172"/>
      <c r="O964" s="172"/>
      <c r="P964" s="172"/>
      <c r="Q964" s="172"/>
      <c r="R964" s="172"/>
      <c r="S964" s="172"/>
      <c r="T964" s="173"/>
      <c r="AT964" s="168" t="s">
        <v>160</v>
      </c>
      <c r="AU964" s="168" t="s">
        <v>80</v>
      </c>
      <c r="AV964" s="14" t="s">
        <v>158</v>
      </c>
      <c r="AW964" s="14" t="s">
        <v>27</v>
      </c>
      <c r="AX964" s="14" t="s">
        <v>71</v>
      </c>
      <c r="AY964" s="168" t="s">
        <v>152</v>
      </c>
    </row>
    <row r="965" spans="1:65" s="13" customFormat="1">
      <c r="B965" s="159"/>
      <c r="D965" s="160" t="s">
        <v>160</v>
      </c>
      <c r="E965" s="161" t="s">
        <v>1</v>
      </c>
      <c r="F965" s="162" t="s">
        <v>1506</v>
      </c>
      <c r="H965" s="163">
        <v>473.78500000000003</v>
      </c>
      <c r="L965" s="159"/>
      <c r="M965" s="164"/>
      <c r="N965" s="165"/>
      <c r="O965" s="165"/>
      <c r="P965" s="165"/>
      <c r="Q965" s="165"/>
      <c r="R965" s="165"/>
      <c r="S965" s="165"/>
      <c r="T965" s="166"/>
      <c r="AT965" s="161" t="s">
        <v>160</v>
      </c>
      <c r="AU965" s="161" t="s">
        <v>80</v>
      </c>
      <c r="AV965" s="13" t="s">
        <v>80</v>
      </c>
      <c r="AW965" s="13" t="s">
        <v>27</v>
      </c>
      <c r="AX965" s="13" t="s">
        <v>71</v>
      </c>
      <c r="AY965" s="161" t="s">
        <v>152</v>
      </c>
    </row>
    <row r="966" spans="1:65" s="14" customFormat="1">
      <c r="B966" s="167"/>
      <c r="D966" s="160" t="s">
        <v>160</v>
      </c>
      <c r="E966" s="168" t="s">
        <v>1</v>
      </c>
      <c r="F966" s="169" t="s">
        <v>162</v>
      </c>
      <c r="H966" s="170">
        <v>473.78500000000003</v>
      </c>
      <c r="L966" s="167"/>
      <c r="M966" s="171"/>
      <c r="N966" s="172"/>
      <c r="O966" s="172"/>
      <c r="P966" s="172"/>
      <c r="Q966" s="172"/>
      <c r="R966" s="172"/>
      <c r="S966" s="172"/>
      <c r="T966" s="173"/>
      <c r="AT966" s="168" t="s">
        <v>160</v>
      </c>
      <c r="AU966" s="168" t="s">
        <v>80</v>
      </c>
      <c r="AV966" s="14" t="s">
        <v>158</v>
      </c>
      <c r="AW966" s="14" t="s">
        <v>27</v>
      </c>
      <c r="AX966" s="14" t="s">
        <v>78</v>
      </c>
      <c r="AY966" s="168" t="s">
        <v>152</v>
      </c>
    </row>
    <row r="967" spans="1:65" s="2" customFormat="1" ht="21.75" customHeight="1">
      <c r="A967" s="30"/>
      <c r="B967" s="146"/>
      <c r="C967" s="147" t="s">
        <v>1507</v>
      </c>
      <c r="D967" s="147" t="s">
        <v>154</v>
      </c>
      <c r="E967" s="148" t="s">
        <v>1508</v>
      </c>
      <c r="F967" s="149" t="s">
        <v>1509</v>
      </c>
      <c r="G967" s="150" t="s">
        <v>157</v>
      </c>
      <c r="H967" s="151">
        <v>473.78500000000003</v>
      </c>
      <c r="I967" s="152">
        <v>13.79</v>
      </c>
      <c r="J967" s="152">
        <f>ROUND(I967*H967,2)</f>
        <v>6533.5</v>
      </c>
      <c r="K967" s="149" t="s">
        <v>173</v>
      </c>
      <c r="L967" s="31"/>
      <c r="M967" s="153" t="s">
        <v>1</v>
      </c>
      <c r="N967" s="154" t="s">
        <v>36</v>
      </c>
      <c r="O967" s="155">
        <v>3.3000000000000002E-2</v>
      </c>
      <c r="P967" s="155">
        <f>O967*H967</f>
        <v>15.634905000000002</v>
      </c>
      <c r="Q967" s="155">
        <v>2.0000000000000001E-4</v>
      </c>
      <c r="R967" s="155">
        <f>Q967*H967</f>
        <v>9.4757000000000008E-2</v>
      </c>
      <c r="S967" s="155">
        <v>0</v>
      </c>
      <c r="T967" s="156">
        <f>S967*H967</f>
        <v>0</v>
      </c>
      <c r="U967" s="30"/>
      <c r="V967" s="30"/>
      <c r="W967" s="30"/>
      <c r="X967" s="30"/>
      <c r="Y967" s="30"/>
      <c r="Z967" s="30"/>
      <c r="AA967" s="30"/>
      <c r="AB967" s="30"/>
      <c r="AC967" s="30"/>
      <c r="AD967" s="30"/>
      <c r="AE967" s="30"/>
      <c r="AR967" s="157" t="s">
        <v>244</v>
      </c>
      <c r="AT967" s="157" t="s">
        <v>154</v>
      </c>
      <c r="AU967" s="157" t="s">
        <v>80</v>
      </c>
      <c r="AY967" s="18" t="s">
        <v>152</v>
      </c>
      <c r="BE967" s="158">
        <f>IF(N967="základní",J967,0)</f>
        <v>6533.5</v>
      </c>
      <c r="BF967" s="158">
        <f>IF(N967="snížená",J967,0)</f>
        <v>0</v>
      </c>
      <c r="BG967" s="158">
        <f>IF(N967="zákl. přenesená",J967,0)</f>
        <v>0</v>
      </c>
      <c r="BH967" s="158">
        <f>IF(N967="sníž. přenesená",J967,0)</f>
        <v>0</v>
      </c>
      <c r="BI967" s="158">
        <f>IF(N967="nulová",J967,0)</f>
        <v>0</v>
      </c>
      <c r="BJ967" s="18" t="s">
        <v>78</v>
      </c>
      <c r="BK967" s="158">
        <f>ROUND(I967*H967,2)</f>
        <v>6533.5</v>
      </c>
      <c r="BL967" s="18" t="s">
        <v>244</v>
      </c>
      <c r="BM967" s="157" t="s">
        <v>1510</v>
      </c>
    </row>
    <row r="968" spans="1:65" s="2" customFormat="1" ht="21.75" customHeight="1">
      <c r="A968" s="30"/>
      <c r="B968" s="146"/>
      <c r="C968" s="147" t="s">
        <v>1511</v>
      </c>
      <c r="D968" s="147" t="s">
        <v>154</v>
      </c>
      <c r="E968" s="148" t="s">
        <v>1512</v>
      </c>
      <c r="F968" s="149" t="s">
        <v>1513</v>
      </c>
      <c r="G968" s="150" t="s">
        <v>157</v>
      </c>
      <c r="H968" s="151">
        <v>473.78500000000003</v>
      </c>
      <c r="I968" s="152">
        <v>22.48</v>
      </c>
      <c r="J968" s="152">
        <f>ROUND(I968*H968,2)</f>
        <v>10650.69</v>
      </c>
      <c r="K968" s="149" t="s">
        <v>173</v>
      </c>
      <c r="L968" s="31"/>
      <c r="M968" s="153" t="s">
        <v>1</v>
      </c>
      <c r="N968" s="154" t="s">
        <v>36</v>
      </c>
      <c r="O968" s="155">
        <v>6.4000000000000001E-2</v>
      </c>
      <c r="P968" s="155">
        <f>O968*H968</f>
        <v>30.322240000000001</v>
      </c>
      <c r="Q968" s="155">
        <v>2.9E-4</v>
      </c>
      <c r="R968" s="155">
        <f>Q968*H968</f>
        <v>0.13739765000000001</v>
      </c>
      <c r="S968" s="155">
        <v>0</v>
      </c>
      <c r="T968" s="156">
        <f>S968*H968</f>
        <v>0</v>
      </c>
      <c r="U968" s="30"/>
      <c r="V968" s="30"/>
      <c r="W968" s="30"/>
      <c r="X968" s="30"/>
      <c r="Y968" s="30"/>
      <c r="Z968" s="30"/>
      <c r="AA968" s="30"/>
      <c r="AB968" s="30"/>
      <c r="AC968" s="30"/>
      <c r="AD968" s="30"/>
      <c r="AE968" s="30"/>
      <c r="AR968" s="157" t="s">
        <v>244</v>
      </c>
      <c r="AT968" s="157" t="s">
        <v>154</v>
      </c>
      <c r="AU968" s="157" t="s">
        <v>80</v>
      </c>
      <c r="AY968" s="18" t="s">
        <v>152</v>
      </c>
      <c r="BE968" s="158">
        <f>IF(N968="základní",J968,0)</f>
        <v>10650.69</v>
      </c>
      <c r="BF968" s="158">
        <f>IF(N968="snížená",J968,0)</f>
        <v>0</v>
      </c>
      <c r="BG968" s="158">
        <f>IF(N968="zákl. přenesená",J968,0)</f>
        <v>0</v>
      </c>
      <c r="BH968" s="158">
        <f>IF(N968="sníž. přenesená",J968,0)</f>
        <v>0</v>
      </c>
      <c r="BI968" s="158">
        <f>IF(N968="nulová",J968,0)</f>
        <v>0</v>
      </c>
      <c r="BJ968" s="18" t="s">
        <v>78</v>
      </c>
      <c r="BK968" s="158">
        <f>ROUND(I968*H968,2)</f>
        <v>10650.69</v>
      </c>
      <c r="BL968" s="18" t="s">
        <v>244</v>
      </c>
      <c r="BM968" s="157" t="s">
        <v>1514</v>
      </c>
    </row>
    <row r="969" spans="1:65" s="12" customFormat="1" ht="22.9" customHeight="1">
      <c r="B969" s="134"/>
      <c r="D969" s="135" t="s">
        <v>70</v>
      </c>
      <c r="E969" s="144" t="s">
        <v>1515</v>
      </c>
      <c r="F969" s="144" t="s">
        <v>1516</v>
      </c>
      <c r="J969" s="145">
        <f>BK969</f>
        <v>64649.440000000002</v>
      </c>
      <c r="L969" s="134"/>
      <c r="M969" s="138"/>
      <c r="N969" s="139"/>
      <c r="O969" s="139"/>
      <c r="P969" s="140">
        <f>SUM(P970:P980)</f>
        <v>6.3954540000000009</v>
      </c>
      <c r="Q969" s="139"/>
      <c r="R969" s="140">
        <f>SUM(R970:R980)</f>
        <v>0</v>
      </c>
      <c r="S969" s="139"/>
      <c r="T969" s="141">
        <f>SUM(T970:T980)</f>
        <v>0</v>
      </c>
      <c r="AR969" s="135" t="s">
        <v>80</v>
      </c>
      <c r="AT969" s="142" t="s">
        <v>70</v>
      </c>
      <c r="AU969" s="142" t="s">
        <v>78</v>
      </c>
      <c r="AY969" s="135" t="s">
        <v>152</v>
      </c>
      <c r="BK969" s="143">
        <f>SUM(BK970:BK980)</f>
        <v>64649.440000000002</v>
      </c>
    </row>
    <row r="970" spans="1:65" s="2" customFormat="1" ht="33" customHeight="1">
      <c r="A970" s="30"/>
      <c r="B970" s="146"/>
      <c r="C970" s="147" t="s">
        <v>1517</v>
      </c>
      <c r="D970" s="147" t="s">
        <v>154</v>
      </c>
      <c r="E970" s="148" t="s">
        <v>1518</v>
      </c>
      <c r="F970" s="149" t="s">
        <v>1519</v>
      </c>
      <c r="G970" s="150" t="s">
        <v>157</v>
      </c>
      <c r="H970" s="151">
        <v>11.778</v>
      </c>
      <c r="I970" s="152">
        <v>5489</v>
      </c>
      <c r="J970" s="152">
        <f>ROUND(I970*H970,2)</f>
        <v>64649.440000000002</v>
      </c>
      <c r="K970" s="149" t="s">
        <v>1</v>
      </c>
      <c r="L970" s="31"/>
      <c r="M970" s="153" t="s">
        <v>1</v>
      </c>
      <c r="N970" s="154" t="s">
        <v>36</v>
      </c>
      <c r="O970" s="155">
        <v>0.54300000000000004</v>
      </c>
      <c r="P970" s="155">
        <f>O970*H970</f>
        <v>6.3954540000000009</v>
      </c>
      <c r="Q970" s="155">
        <v>0</v>
      </c>
      <c r="R970" s="155">
        <f>Q970*H970</f>
        <v>0</v>
      </c>
      <c r="S970" s="155">
        <v>0</v>
      </c>
      <c r="T970" s="156">
        <f>S970*H970</f>
        <v>0</v>
      </c>
      <c r="U970" s="30"/>
      <c r="V970" s="30"/>
      <c r="W970" s="30"/>
      <c r="X970" s="30"/>
      <c r="Y970" s="30"/>
      <c r="Z970" s="30"/>
      <c r="AA970" s="30"/>
      <c r="AB970" s="30"/>
      <c r="AC970" s="30"/>
      <c r="AD970" s="30"/>
      <c r="AE970" s="30"/>
      <c r="AR970" s="157" t="s">
        <v>244</v>
      </c>
      <c r="AT970" s="157" t="s">
        <v>154</v>
      </c>
      <c r="AU970" s="157" t="s">
        <v>80</v>
      </c>
      <c r="AY970" s="18" t="s">
        <v>152</v>
      </c>
      <c r="BE970" s="158">
        <f>IF(N970="základní",J970,0)</f>
        <v>64649.440000000002</v>
      </c>
      <c r="BF970" s="158">
        <f>IF(N970="snížená",J970,0)</f>
        <v>0</v>
      </c>
      <c r="BG970" s="158">
        <f>IF(N970="zákl. přenesená",J970,0)</f>
        <v>0</v>
      </c>
      <c r="BH970" s="158">
        <f>IF(N970="sníž. přenesená",J970,0)</f>
        <v>0</v>
      </c>
      <c r="BI970" s="158">
        <f>IF(N970="nulová",J970,0)</f>
        <v>0</v>
      </c>
      <c r="BJ970" s="18" t="s">
        <v>78</v>
      </c>
      <c r="BK970" s="158">
        <f>ROUND(I970*H970,2)</f>
        <v>64649.440000000002</v>
      </c>
      <c r="BL970" s="18" t="s">
        <v>244</v>
      </c>
      <c r="BM970" s="157" t="s">
        <v>1520</v>
      </c>
    </row>
    <row r="971" spans="1:65" s="15" customFormat="1">
      <c r="B971" s="174"/>
      <c r="D971" s="160" t="s">
        <v>160</v>
      </c>
      <c r="E971" s="175" t="s">
        <v>1</v>
      </c>
      <c r="F971" s="176" t="s">
        <v>1521</v>
      </c>
      <c r="H971" s="175" t="s">
        <v>1</v>
      </c>
      <c r="L971" s="174"/>
      <c r="M971" s="177"/>
      <c r="N971" s="178"/>
      <c r="O971" s="178"/>
      <c r="P971" s="178"/>
      <c r="Q971" s="178"/>
      <c r="R971" s="178"/>
      <c r="S971" s="178"/>
      <c r="T971" s="179"/>
      <c r="AT971" s="175" t="s">
        <v>160</v>
      </c>
      <c r="AU971" s="175" t="s">
        <v>80</v>
      </c>
      <c r="AV971" s="15" t="s">
        <v>78</v>
      </c>
      <c r="AW971" s="15" t="s">
        <v>27</v>
      </c>
      <c r="AX971" s="15" t="s">
        <v>71</v>
      </c>
      <c r="AY971" s="175" t="s">
        <v>152</v>
      </c>
    </row>
    <row r="972" spans="1:65" s="13" customFormat="1">
      <c r="B972" s="159"/>
      <c r="D972" s="160" t="s">
        <v>160</v>
      </c>
      <c r="E972" s="161" t="s">
        <v>1</v>
      </c>
      <c r="F972" s="162" t="s">
        <v>1522</v>
      </c>
      <c r="H972" s="163">
        <v>7</v>
      </c>
      <c r="L972" s="159"/>
      <c r="M972" s="164"/>
      <c r="N972" s="165"/>
      <c r="O972" s="165"/>
      <c r="P972" s="165"/>
      <c r="Q972" s="165"/>
      <c r="R972" s="165"/>
      <c r="S972" s="165"/>
      <c r="T972" s="166"/>
      <c r="AT972" s="161" t="s">
        <v>160</v>
      </c>
      <c r="AU972" s="161" t="s">
        <v>80</v>
      </c>
      <c r="AV972" s="13" t="s">
        <v>80</v>
      </c>
      <c r="AW972" s="13" t="s">
        <v>27</v>
      </c>
      <c r="AX972" s="13" t="s">
        <v>71</v>
      </c>
      <c r="AY972" s="161" t="s">
        <v>152</v>
      </c>
    </row>
    <row r="973" spans="1:65" s="13" customFormat="1">
      <c r="B973" s="159"/>
      <c r="D973" s="160" t="s">
        <v>160</v>
      </c>
      <c r="E973" s="161" t="s">
        <v>1</v>
      </c>
      <c r="F973" s="162" t="s">
        <v>1523</v>
      </c>
      <c r="H973" s="163">
        <v>2.625</v>
      </c>
      <c r="L973" s="159"/>
      <c r="M973" s="164"/>
      <c r="N973" s="165"/>
      <c r="O973" s="165"/>
      <c r="P973" s="165"/>
      <c r="Q973" s="165"/>
      <c r="R973" s="165"/>
      <c r="S973" s="165"/>
      <c r="T973" s="166"/>
      <c r="AT973" s="161" t="s">
        <v>160</v>
      </c>
      <c r="AU973" s="161" t="s">
        <v>80</v>
      </c>
      <c r="AV973" s="13" t="s">
        <v>80</v>
      </c>
      <c r="AW973" s="13" t="s">
        <v>27</v>
      </c>
      <c r="AX973" s="13" t="s">
        <v>71</v>
      </c>
      <c r="AY973" s="161" t="s">
        <v>152</v>
      </c>
    </row>
    <row r="974" spans="1:65" s="13" customFormat="1">
      <c r="B974" s="159"/>
      <c r="D974" s="160" t="s">
        <v>160</v>
      </c>
      <c r="E974" s="161" t="s">
        <v>1</v>
      </c>
      <c r="F974" s="162" t="s">
        <v>1056</v>
      </c>
      <c r="H974" s="163">
        <v>1.75</v>
      </c>
      <c r="L974" s="159"/>
      <c r="M974" s="164"/>
      <c r="N974" s="165"/>
      <c r="O974" s="165"/>
      <c r="P974" s="165"/>
      <c r="Q974" s="165"/>
      <c r="R974" s="165"/>
      <c r="S974" s="165"/>
      <c r="T974" s="166"/>
      <c r="AT974" s="161" t="s">
        <v>160</v>
      </c>
      <c r="AU974" s="161" t="s">
        <v>80</v>
      </c>
      <c r="AV974" s="13" t="s">
        <v>80</v>
      </c>
      <c r="AW974" s="13" t="s">
        <v>27</v>
      </c>
      <c r="AX974" s="13" t="s">
        <v>71</v>
      </c>
      <c r="AY974" s="161" t="s">
        <v>152</v>
      </c>
    </row>
    <row r="975" spans="1:65" s="13" customFormat="1">
      <c r="B975" s="159"/>
      <c r="D975" s="160" t="s">
        <v>160</v>
      </c>
      <c r="E975" s="161" t="s">
        <v>1</v>
      </c>
      <c r="F975" s="162" t="s">
        <v>1055</v>
      </c>
      <c r="H975" s="163">
        <v>1.82</v>
      </c>
      <c r="L975" s="159"/>
      <c r="M975" s="164"/>
      <c r="N975" s="165"/>
      <c r="O975" s="165"/>
      <c r="P975" s="165"/>
      <c r="Q975" s="165"/>
      <c r="R975" s="165"/>
      <c r="S975" s="165"/>
      <c r="T975" s="166"/>
      <c r="AT975" s="161" t="s">
        <v>160</v>
      </c>
      <c r="AU975" s="161" t="s">
        <v>80</v>
      </c>
      <c r="AV975" s="13" t="s">
        <v>80</v>
      </c>
      <c r="AW975" s="13" t="s">
        <v>27</v>
      </c>
      <c r="AX975" s="13" t="s">
        <v>71</v>
      </c>
      <c r="AY975" s="161" t="s">
        <v>152</v>
      </c>
    </row>
    <row r="976" spans="1:65" s="13" customFormat="1">
      <c r="B976" s="159"/>
      <c r="D976" s="160" t="s">
        <v>160</v>
      </c>
      <c r="E976" s="161" t="s">
        <v>1</v>
      </c>
      <c r="F976" s="162" t="s">
        <v>1524</v>
      </c>
      <c r="H976" s="163">
        <v>15</v>
      </c>
      <c r="L976" s="159"/>
      <c r="M976" s="164"/>
      <c r="N976" s="165"/>
      <c r="O976" s="165"/>
      <c r="P976" s="165"/>
      <c r="Q976" s="165"/>
      <c r="R976" s="165"/>
      <c r="S976" s="165"/>
      <c r="T976" s="166"/>
      <c r="AT976" s="161" t="s">
        <v>160</v>
      </c>
      <c r="AU976" s="161" t="s">
        <v>80</v>
      </c>
      <c r="AV976" s="13" t="s">
        <v>80</v>
      </c>
      <c r="AW976" s="13" t="s">
        <v>27</v>
      </c>
      <c r="AX976" s="13" t="s">
        <v>71</v>
      </c>
      <c r="AY976" s="161" t="s">
        <v>152</v>
      </c>
    </row>
    <row r="977" spans="1:51" s="13" customFormat="1">
      <c r="B977" s="159"/>
      <c r="D977" s="160" t="s">
        <v>160</v>
      </c>
      <c r="E977" s="161" t="s">
        <v>1</v>
      </c>
      <c r="F977" s="162" t="s">
        <v>1525</v>
      </c>
      <c r="H977" s="163">
        <v>1.25</v>
      </c>
      <c r="L977" s="159"/>
      <c r="M977" s="164"/>
      <c r="N977" s="165"/>
      <c r="O977" s="165"/>
      <c r="P977" s="165"/>
      <c r="Q977" s="165"/>
      <c r="R977" s="165"/>
      <c r="S977" s="165"/>
      <c r="T977" s="166"/>
      <c r="AT977" s="161" t="s">
        <v>160</v>
      </c>
      <c r="AU977" s="161" t="s">
        <v>80</v>
      </c>
      <c r="AV977" s="13" t="s">
        <v>80</v>
      </c>
      <c r="AW977" s="13" t="s">
        <v>27</v>
      </c>
      <c r="AX977" s="13" t="s">
        <v>71</v>
      </c>
      <c r="AY977" s="161" t="s">
        <v>152</v>
      </c>
    </row>
    <row r="978" spans="1:51" s="14" customFormat="1">
      <c r="B978" s="167"/>
      <c r="D978" s="160" t="s">
        <v>160</v>
      </c>
      <c r="E978" s="168" t="s">
        <v>1</v>
      </c>
      <c r="F978" s="169" t="s">
        <v>162</v>
      </c>
      <c r="H978" s="170">
        <v>29.445</v>
      </c>
      <c r="L978" s="167"/>
      <c r="M978" s="171"/>
      <c r="N978" s="172"/>
      <c r="O978" s="172"/>
      <c r="P978" s="172"/>
      <c r="Q978" s="172"/>
      <c r="R978" s="172"/>
      <c r="S978" s="172"/>
      <c r="T978" s="173"/>
      <c r="AT978" s="168" t="s">
        <v>160</v>
      </c>
      <c r="AU978" s="168" t="s">
        <v>80</v>
      </c>
      <c r="AV978" s="14" t="s">
        <v>158</v>
      </c>
      <c r="AW978" s="14" t="s">
        <v>27</v>
      </c>
      <c r="AX978" s="14" t="s">
        <v>71</v>
      </c>
      <c r="AY978" s="168" t="s">
        <v>152</v>
      </c>
    </row>
    <row r="979" spans="1:51" s="13" customFormat="1">
      <c r="B979" s="159"/>
      <c r="D979" s="160" t="s">
        <v>160</v>
      </c>
      <c r="E979" s="161" t="s">
        <v>1</v>
      </c>
      <c r="F979" s="162" t="s">
        <v>1526</v>
      </c>
      <c r="H979" s="163">
        <v>11.778</v>
      </c>
      <c r="L979" s="159"/>
      <c r="M979" s="164"/>
      <c r="N979" s="165"/>
      <c r="O979" s="165"/>
      <c r="P979" s="165"/>
      <c r="Q979" s="165"/>
      <c r="R979" s="165"/>
      <c r="S979" s="165"/>
      <c r="T979" s="166"/>
      <c r="AT979" s="161" t="s">
        <v>160</v>
      </c>
      <c r="AU979" s="161" t="s">
        <v>80</v>
      </c>
      <c r="AV979" s="13" t="s">
        <v>80</v>
      </c>
      <c r="AW979" s="13" t="s">
        <v>27</v>
      </c>
      <c r="AX979" s="13" t="s">
        <v>71</v>
      </c>
      <c r="AY979" s="161" t="s">
        <v>152</v>
      </c>
    </row>
    <row r="980" spans="1:51" s="14" customFormat="1">
      <c r="B980" s="167"/>
      <c r="D980" s="160" t="s">
        <v>160</v>
      </c>
      <c r="E980" s="168" t="s">
        <v>1</v>
      </c>
      <c r="F980" s="169" t="s">
        <v>162</v>
      </c>
      <c r="H980" s="170">
        <v>11.778</v>
      </c>
      <c r="L980" s="167"/>
      <c r="M980" s="183"/>
      <c r="N980" s="184"/>
      <c r="O980" s="184"/>
      <c r="P980" s="184"/>
      <c r="Q980" s="184"/>
      <c r="R980" s="184"/>
      <c r="S980" s="184"/>
      <c r="T980" s="185"/>
      <c r="AT980" s="168" t="s">
        <v>160</v>
      </c>
      <c r="AU980" s="168" t="s">
        <v>80</v>
      </c>
      <c r="AV980" s="14" t="s">
        <v>158</v>
      </c>
      <c r="AW980" s="14" t="s">
        <v>27</v>
      </c>
      <c r="AX980" s="14" t="s">
        <v>78</v>
      </c>
      <c r="AY980" s="168" t="s">
        <v>152</v>
      </c>
    </row>
    <row r="981" spans="1:51" s="2" customFormat="1" ht="6.95" customHeight="1">
      <c r="A981" s="30"/>
      <c r="B981" s="45"/>
      <c r="C981" s="46"/>
      <c r="D981" s="46"/>
      <c r="E981" s="46"/>
      <c r="F981" s="46"/>
      <c r="G981" s="46"/>
      <c r="H981" s="46"/>
      <c r="I981" s="46"/>
      <c r="J981" s="46"/>
      <c r="K981" s="46"/>
      <c r="L981" s="31"/>
      <c r="M981" s="30"/>
      <c r="O981" s="30"/>
      <c r="P981" s="30"/>
      <c r="Q981" s="30"/>
      <c r="R981" s="30"/>
      <c r="S981" s="30"/>
      <c r="T981" s="30"/>
      <c r="U981" s="30"/>
      <c r="V981" s="30"/>
      <c r="W981" s="30"/>
      <c r="X981" s="30"/>
      <c r="Y981" s="30"/>
      <c r="Z981" s="30"/>
      <c r="AA981" s="30"/>
      <c r="AB981" s="30"/>
      <c r="AC981" s="30"/>
      <c r="AD981" s="30"/>
      <c r="AE981" s="30"/>
    </row>
  </sheetData>
  <autoFilter ref="C142:K980"/>
  <mergeCells count="12">
    <mergeCell ref="E135:H135"/>
    <mergeCell ref="L2:V2"/>
    <mergeCell ref="E85:H85"/>
    <mergeCell ref="E87:H87"/>
    <mergeCell ref="E89:H89"/>
    <mergeCell ref="E131:H131"/>
    <mergeCell ref="E133:H133"/>
    <mergeCell ref="E7:H7"/>
    <mergeCell ref="E9:H9"/>
    <mergeCell ref="E11:H11"/>
    <mergeCell ref="E20:H20"/>
    <mergeCell ref="E29:H29"/>
  </mergeCells>
  <pageMargins left="0.39370078740157483" right="0.39370078740157483" top="0.39370078740157483" bottom="0.39370078740157483"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8"/>
  <sheetViews>
    <sheetView showGridLines="0" topLeftCell="A109" workbookViewId="0">
      <selection activeCell="I128" sqref="I12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91</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1527</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128262.29</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ROUND((SUM(BE120:BE127)),  2)</f>
        <v>128262.29</v>
      </c>
      <c r="G35" s="30"/>
      <c r="H35" s="30"/>
      <c r="I35" s="104">
        <v>0.21</v>
      </c>
      <c r="J35" s="103">
        <f>ROUND(((SUM(BE120:BE127))*I35),  2)</f>
        <v>26935.08</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ROUND((SUM(BF120:BF127)),  2)</f>
        <v>0</v>
      </c>
      <c r="G36" s="30"/>
      <c r="H36" s="30"/>
      <c r="I36" s="104">
        <v>0.15</v>
      </c>
      <c r="J36" s="103">
        <f>ROUND(((SUM(BF120:BF127))*I36),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ROUND((SUM(BG120:BG127)),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ROUND((SUM(BH120:BH127)),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ROUND((SUM(BI120:BI127)),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155197.37</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03 - Zpevněné plochy</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128262.29</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115</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03 - Zpevněné plochy</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128262.29</v>
      </c>
      <c r="K120" s="30"/>
      <c r="L120" s="31"/>
      <c r="M120" s="63"/>
      <c r="N120" s="54"/>
      <c r="O120" s="64"/>
      <c r="P120" s="131">
        <f>SUM(P121:P127)</f>
        <v>0</v>
      </c>
      <c r="Q120" s="64"/>
      <c r="R120" s="131">
        <f>SUM(R121:R127)</f>
        <v>0</v>
      </c>
      <c r="S120" s="64"/>
      <c r="T120" s="132">
        <f>SUM(T121:T127)</f>
        <v>0</v>
      </c>
      <c r="U120" s="30"/>
      <c r="V120" s="30"/>
      <c r="W120" s="30"/>
      <c r="X120" s="30"/>
      <c r="Y120" s="30"/>
      <c r="Z120" s="30"/>
      <c r="AA120" s="30"/>
      <c r="AB120" s="30"/>
      <c r="AC120" s="30"/>
      <c r="AD120" s="30"/>
      <c r="AE120" s="30"/>
      <c r="AT120" s="18" t="s">
        <v>70</v>
      </c>
      <c r="AU120" s="18" t="s">
        <v>123</v>
      </c>
      <c r="BK120" s="133">
        <f>SUM(BK121:BK127)</f>
        <v>128262.29</v>
      </c>
    </row>
    <row r="121" spans="1:65" s="2" customFormat="1" ht="33" customHeight="1">
      <c r="A121" s="30"/>
      <c r="B121" s="146"/>
      <c r="C121" s="147" t="s">
        <v>78</v>
      </c>
      <c r="D121" s="147" t="s">
        <v>154</v>
      </c>
      <c r="E121" s="148" t="s">
        <v>78</v>
      </c>
      <c r="F121" s="149" t="s">
        <v>1528</v>
      </c>
      <c r="G121" s="150" t="s">
        <v>157</v>
      </c>
      <c r="H121" s="151">
        <v>53</v>
      </c>
      <c r="I121" s="152">
        <v>739.2</v>
      </c>
      <c r="J121" s="152">
        <f>ROUND(I121*H121,2)</f>
        <v>39177.599999999999</v>
      </c>
      <c r="K121" s="149" t="s">
        <v>1</v>
      </c>
      <c r="L121" s="31"/>
      <c r="M121" s="153" t="s">
        <v>1</v>
      </c>
      <c r="N121" s="154" t="s">
        <v>36</v>
      </c>
      <c r="O121" s="155">
        <v>0</v>
      </c>
      <c r="P121" s="155">
        <f>O121*H121</f>
        <v>0</v>
      </c>
      <c r="Q121" s="155">
        <v>0</v>
      </c>
      <c r="R121" s="155">
        <f>Q121*H121</f>
        <v>0</v>
      </c>
      <c r="S121" s="155">
        <v>0</v>
      </c>
      <c r="T121" s="156">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39177.599999999999</v>
      </c>
      <c r="BF121" s="158">
        <f>IF(N121="snížená",J121,0)</f>
        <v>0</v>
      </c>
      <c r="BG121" s="158">
        <f>IF(N121="zákl. přenesená",J121,0)</f>
        <v>0</v>
      </c>
      <c r="BH121" s="158">
        <f>IF(N121="sníž. přenesená",J121,0)</f>
        <v>0</v>
      </c>
      <c r="BI121" s="158">
        <f>IF(N121="nulová",J121,0)</f>
        <v>0</v>
      </c>
      <c r="BJ121" s="18" t="s">
        <v>78</v>
      </c>
      <c r="BK121" s="158">
        <f>ROUND(I121*H121,2)</f>
        <v>39177.599999999999</v>
      </c>
      <c r="BL121" s="18" t="s">
        <v>158</v>
      </c>
      <c r="BM121" s="157" t="s">
        <v>603</v>
      </c>
    </row>
    <row r="122" spans="1:65" s="2" customFormat="1" ht="33" customHeight="1">
      <c r="A122" s="30"/>
      <c r="B122" s="146"/>
      <c r="C122" s="147" t="s">
        <v>80</v>
      </c>
      <c r="D122" s="147" t="s">
        <v>154</v>
      </c>
      <c r="E122" s="148" t="s">
        <v>80</v>
      </c>
      <c r="F122" s="149" t="s">
        <v>1529</v>
      </c>
      <c r="G122" s="150" t="s">
        <v>157</v>
      </c>
      <c r="H122" s="151">
        <v>34</v>
      </c>
      <c r="I122" s="152">
        <v>616</v>
      </c>
      <c r="J122" s="152">
        <f>ROUND(I122*H122,2)</f>
        <v>20944</v>
      </c>
      <c r="K122" s="149" t="s">
        <v>1</v>
      </c>
      <c r="L122" s="31"/>
      <c r="M122" s="153" t="s">
        <v>1</v>
      </c>
      <c r="N122" s="154" t="s">
        <v>36</v>
      </c>
      <c r="O122" s="155">
        <v>0</v>
      </c>
      <c r="P122" s="155">
        <f>O122*H122</f>
        <v>0</v>
      </c>
      <c r="Q122" s="155">
        <v>0</v>
      </c>
      <c r="R122" s="155">
        <f>Q122*H122</f>
        <v>0</v>
      </c>
      <c r="S122" s="155">
        <v>0</v>
      </c>
      <c r="T122" s="156">
        <f>S122*H122</f>
        <v>0</v>
      </c>
      <c r="U122" s="30"/>
      <c r="V122" s="30"/>
      <c r="W122" s="30"/>
      <c r="X122" s="30"/>
      <c r="Y122" s="30"/>
      <c r="Z122" s="30"/>
      <c r="AA122" s="30"/>
      <c r="AB122" s="30"/>
      <c r="AC122" s="30"/>
      <c r="AD122" s="30"/>
      <c r="AE122" s="30"/>
      <c r="AR122" s="157" t="s">
        <v>158</v>
      </c>
      <c r="AT122" s="157" t="s">
        <v>154</v>
      </c>
      <c r="AU122" s="157" t="s">
        <v>71</v>
      </c>
      <c r="AY122" s="18" t="s">
        <v>152</v>
      </c>
      <c r="BE122" s="158">
        <f>IF(N122="základní",J122,0)</f>
        <v>20944</v>
      </c>
      <c r="BF122" s="158">
        <f>IF(N122="snížená",J122,0)</f>
        <v>0</v>
      </c>
      <c r="BG122" s="158">
        <f>IF(N122="zákl. přenesená",J122,0)</f>
        <v>0</v>
      </c>
      <c r="BH122" s="158">
        <f>IF(N122="sníž. přenesená",J122,0)</f>
        <v>0</v>
      </c>
      <c r="BI122" s="158">
        <f>IF(N122="nulová",J122,0)</f>
        <v>0</v>
      </c>
      <c r="BJ122" s="18" t="s">
        <v>78</v>
      </c>
      <c r="BK122" s="158">
        <f>ROUND(I122*H122,2)</f>
        <v>20944</v>
      </c>
      <c r="BL122" s="18" t="s">
        <v>158</v>
      </c>
      <c r="BM122" s="157" t="s">
        <v>1530</v>
      </c>
    </row>
    <row r="123" spans="1:65" s="2" customFormat="1" ht="21.75" customHeight="1">
      <c r="A123" s="30"/>
      <c r="B123" s="146"/>
      <c r="C123" s="147" t="s">
        <v>170</v>
      </c>
      <c r="D123" s="147" t="s">
        <v>154</v>
      </c>
      <c r="E123" s="148" t="s">
        <v>170</v>
      </c>
      <c r="F123" s="149" t="s">
        <v>1531</v>
      </c>
      <c r="G123" s="150" t="s">
        <v>157</v>
      </c>
      <c r="H123" s="151">
        <v>87.04</v>
      </c>
      <c r="I123" s="152">
        <v>277.2</v>
      </c>
      <c r="J123" s="152">
        <f>ROUND(I123*H123,2)</f>
        <v>24127.49</v>
      </c>
      <c r="K123" s="149" t="s">
        <v>1</v>
      </c>
      <c r="L123" s="31"/>
      <c r="M123" s="153" t="s">
        <v>1</v>
      </c>
      <c r="N123" s="154" t="s">
        <v>36</v>
      </c>
      <c r="O123" s="155">
        <v>0</v>
      </c>
      <c r="P123" s="155">
        <f>O123*H123</f>
        <v>0</v>
      </c>
      <c r="Q123" s="155">
        <v>0</v>
      </c>
      <c r="R123" s="155">
        <f>Q123*H123</f>
        <v>0</v>
      </c>
      <c r="S123" s="155">
        <v>0</v>
      </c>
      <c r="T123" s="156">
        <f>S123*H123</f>
        <v>0</v>
      </c>
      <c r="U123" s="30"/>
      <c r="V123" s="30"/>
      <c r="W123" s="30"/>
      <c r="X123" s="30"/>
      <c r="Y123" s="30"/>
      <c r="Z123" s="30"/>
      <c r="AA123" s="30"/>
      <c r="AB123" s="30"/>
      <c r="AC123" s="30"/>
      <c r="AD123" s="30"/>
      <c r="AE123" s="30"/>
      <c r="AR123" s="157" t="s">
        <v>158</v>
      </c>
      <c r="AT123" s="157" t="s">
        <v>154</v>
      </c>
      <c r="AU123" s="157" t="s">
        <v>71</v>
      </c>
      <c r="AY123" s="18" t="s">
        <v>152</v>
      </c>
      <c r="BE123" s="158">
        <f>IF(N123="základní",J123,0)</f>
        <v>24127.49</v>
      </c>
      <c r="BF123" s="158">
        <f>IF(N123="snížená",J123,0)</f>
        <v>0</v>
      </c>
      <c r="BG123" s="158">
        <f>IF(N123="zákl. přenesená",J123,0)</f>
        <v>0</v>
      </c>
      <c r="BH123" s="158">
        <f>IF(N123="sníž. přenesená",J123,0)</f>
        <v>0</v>
      </c>
      <c r="BI123" s="158">
        <f>IF(N123="nulová",J123,0)</f>
        <v>0</v>
      </c>
      <c r="BJ123" s="18" t="s">
        <v>78</v>
      </c>
      <c r="BK123" s="158">
        <f>ROUND(I123*H123,2)</f>
        <v>24127.49</v>
      </c>
      <c r="BL123" s="18" t="s">
        <v>158</v>
      </c>
      <c r="BM123" s="157" t="s">
        <v>1532</v>
      </c>
    </row>
    <row r="124" spans="1:65" s="13" customFormat="1">
      <c r="B124" s="159"/>
      <c r="D124" s="160" t="s">
        <v>160</v>
      </c>
      <c r="E124" s="161" t="s">
        <v>1</v>
      </c>
      <c r="F124" s="162" t="s">
        <v>1533</v>
      </c>
      <c r="H124" s="163">
        <v>87.04</v>
      </c>
      <c r="L124" s="159"/>
      <c r="M124" s="164"/>
      <c r="N124" s="165"/>
      <c r="O124" s="165"/>
      <c r="P124" s="165"/>
      <c r="Q124" s="165"/>
      <c r="R124" s="165"/>
      <c r="S124" s="165"/>
      <c r="T124" s="166"/>
      <c r="AT124" s="161" t="s">
        <v>160</v>
      </c>
      <c r="AU124" s="161" t="s">
        <v>71</v>
      </c>
      <c r="AV124" s="13" t="s">
        <v>80</v>
      </c>
      <c r="AW124" s="13" t="s">
        <v>27</v>
      </c>
      <c r="AX124" s="13" t="s">
        <v>78</v>
      </c>
      <c r="AY124" s="161" t="s">
        <v>152</v>
      </c>
    </row>
    <row r="125" spans="1:65" s="2" customFormat="1" ht="33" customHeight="1">
      <c r="A125" s="30"/>
      <c r="B125" s="146"/>
      <c r="C125" s="147" t="s">
        <v>158</v>
      </c>
      <c r="D125" s="147" t="s">
        <v>154</v>
      </c>
      <c r="E125" s="148" t="s">
        <v>158</v>
      </c>
      <c r="F125" s="149" t="s">
        <v>1534</v>
      </c>
      <c r="G125" s="150" t="s">
        <v>157</v>
      </c>
      <c r="H125" s="151">
        <v>128</v>
      </c>
      <c r="I125" s="152">
        <v>92.4</v>
      </c>
      <c r="J125" s="152">
        <f>ROUND(I125*H125,2)</f>
        <v>11827.2</v>
      </c>
      <c r="K125" s="149" t="s">
        <v>1</v>
      </c>
      <c r="L125" s="31"/>
      <c r="M125" s="153" t="s">
        <v>1</v>
      </c>
      <c r="N125" s="154" t="s">
        <v>36</v>
      </c>
      <c r="O125" s="155">
        <v>0</v>
      </c>
      <c r="P125" s="155">
        <f>O125*H125</f>
        <v>0</v>
      </c>
      <c r="Q125" s="155">
        <v>0</v>
      </c>
      <c r="R125" s="155">
        <f>Q125*H125</f>
        <v>0</v>
      </c>
      <c r="S125" s="155">
        <v>0</v>
      </c>
      <c r="T125" s="156">
        <f>S125*H125</f>
        <v>0</v>
      </c>
      <c r="U125" s="30"/>
      <c r="V125" s="30"/>
      <c r="W125" s="30"/>
      <c r="X125" s="30"/>
      <c r="Y125" s="30"/>
      <c r="Z125" s="30"/>
      <c r="AA125" s="30"/>
      <c r="AB125" s="30"/>
      <c r="AC125" s="30"/>
      <c r="AD125" s="30"/>
      <c r="AE125" s="30"/>
      <c r="AR125" s="157" t="s">
        <v>158</v>
      </c>
      <c r="AT125" s="157" t="s">
        <v>154</v>
      </c>
      <c r="AU125" s="157" t="s">
        <v>71</v>
      </c>
      <c r="AY125" s="18" t="s">
        <v>152</v>
      </c>
      <c r="BE125" s="158">
        <f>IF(N125="základní",J125,0)</f>
        <v>11827.2</v>
      </c>
      <c r="BF125" s="158">
        <f>IF(N125="snížená",J125,0)</f>
        <v>0</v>
      </c>
      <c r="BG125" s="158">
        <f>IF(N125="zákl. přenesená",J125,0)</f>
        <v>0</v>
      </c>
      <c r="BH125" s="158">
        <f>IF(N125="sníž. přenesená",J125,0)</f>
        <v>0</v>
      </c>
      <c r="BI125" s="158">
        <f>IF(N125="nulová",J125,0)</f>
        <v>0</v>
      </c>
      <c r="BJ125" s="18" t="s">
        <v>78</v>
      </c>
      <c r="BK125" s="158">
        <f>ROUND(I125*H125,2)</f>
        <v>11827.2</v>
      </c>
      <c r="BL125" s="18" t="s">
        <v>158</v>
      </c>
      <c r="BM125" s="157" t="s">
        <v>1535</v>
      </c>
    </row>
    <row r="126" spans="1:65" s="2" customFormat="1" ht="33" customHeight="1">
      <c r="A126" s="30"/>
      <c r="B126" s="146"/>
      <c r="C126" s="147" t="s">
        <v>180</v>
      </c>
      <c r="D126" s="147" t="s">
        <v>154</v>
      </c>
      <c r="E126" s="148" t="s">
        <v>180</v>
      </c>
      <c r="F126" s="149" t="s">
        <v>1536</v>
      </c>
      <c r="G126" s="150" t="s">
        <v>157</v>
      </c>
      <c r="H126" s="151">
        <v>50</v>
      </c>
      <c r="I126" s="152">
        <v>492.8</v>
      </c>
      <c r="J126" s="152">
        <f>ROUND(I126*H126,2)</f>
        <v>24640</v>
      </c>
      <c r="K126" s="149" t="s">
        <v>1</v>
      </c>
      <c r="L126" s="31"/>
      <c r="M126" s="153" t="s">
        <v>1</v>
      </c>
      <c r="N126" s="154" t="s">
        <v>36</v>
      </c>
      <c r="O126" s="155">
        <v>0</v>
      </c>
      <c r="P126" s="155">
        <f>O126*H126</f>
        <v>0</v>
      </c>
      <c r="Q126" s="155">
        <v>0</v>
      </c>
      <c r="R126" s="155">
        <f>Q126*H126</f>
        <v>0</v>
      </c>
      <c r="S126" s="155">
        <v>0</v>
      </c>
      <c r="T126" s="156">
        <f>S126*H126</f>
        <v>0</v>
      </c>
      <c r="U126" s="30"/>
      <c r="V126" s="30"/>
      <c r="W126" s="30"/>
      <c r="X126" s="30"/>
      <c r="Y126" s="30"/>
      <c r="Z126" s="30"/>
      <c r="AA126" s="30"/>
      <c r="AB126" s="30"/>
      <c r="AC126" s="30"/>
      <c r="AD126" s="30"/>
      <c r="AE126" s="30"/>
      <c r="AR126" s="157" t="s">
        <v>158</v>
      </c>
      <c r="AT126" s="157" t="s">
        <v>154</v>
      </c>
      <c r="AU126" s="157" t="s">
        <v>71</v>
      </c>
      <c r="AY126" s="18" t="s">
        <v>152</v>
      </c>
      <c r="BE126" s="158">
        <f>IF(N126="základní",J126,0)</f>
        <v>24640</v>
      </c>
      <c r="BF126" s="158">
        <f>IF(N126="snížená",J126,0)</f>
        <v>0</v>
      </c>
      <c r="BG126" s="158">
        <f>IF(N126="zákl. přenesená",J126,0)</f>
        <v>0</v>
      </c>
      <c r="BH126" s="158">
        <f>IF(N126="sníž. přenesená",J126,0)</f>
        <v>0</v>
      </c>
      <c r="BI126" s="158">
        <f>IF(N126="nulová",J126,0)</f>
        <v>0</v>
      </c>
      <c r="BJ126" s="18" t="s">
        <v>78</v>
      </c>
      <c r="BK126" s="158">
        <f>ROUND(I126*H126,2)</f>
        <v>24640</v>
      </c>
      <c r="BL126" s="18" t="s">
        <v>158</v>
      </c>
      <c r="BM126" s="157" t="s">
        <v>1537</v>
      </c>
    </row>
    <row r="127" spans="1:65" s="2" customFormat="1" ht="21.75" customHeight="1">
      <c r="A127" s="30"/>
      <c r="B127" s="146"/>
      <c r="C127" s="147" t="s">
        <v>187</v>
      </c>
      <c r="D127" s="147" t="s">
        <v>154</v>
      </c>
      <c r="E127" s="148" t="s">
        <v>187</v>
      </c>
      <c r="F127" s="149" t="s">
        <v>1538</v>
      </c>
      <c r="G127" s="150" t="s">
        <v>157</v>
      </c>
      <c r="H127" s="151">
        <v>49</v>
      </c>
      <c r="I127" s="152">
        <v>154</v>
      </c>
      <c r="J127" s="152">
        <f>ROUND(I127*H127,2)</f>
        <v>7546</v>
      </c>
      <c r="K127" s="149" t="s">
        <v>1</v>
      </c>
      <c r="L127" s="31"/>
      <c r="M127" s="202" t="s">
        <v>1</v>
      </c>
      <c r="N127" s="203" t="s">
        <v>36</v>
      </c>
      <c r="O127" s="204">
        <v>0</v>
      </c>
      <c r="P127" s="204">
        <f>O127*H127</f>
        <v>0</v>
      </c>
      <c r="Q127" s="204">
        <v>0</v>
      </c>
      <c r="R127" s="204">
        <f>Q127*H127</f>
        <v>0</v>
      </c>
      <c r="S127" s="204">
        <v>0</v>
      </c>
      <c r="T127" s="205">
        <f>S127*H127</f>
        <v>0</v>
      </c>
      <c r="U127" s="30"/>
      <c r="V127" s="30"/>
      <c r="W127" s="30"/>
      <c r="X127" s="30"/>
      <c r="Y127" s="30"/>
      <c r="Z127" s="30"/>
      <c r="AA127" s="30"/>
      <c r="AB127" s="30"/>
      <c r="AC127" s="30"/>
      <c r="AD127" s="30"/>
      <c r="AE127" s="30"/>
      <c r="AR127" s="157" t="s">
        <v>158</v>
      </c>
      <c r="AT127" s="157" t="s">
        <v>154</v>
      </c>
      <c r="AU127" s="157" t="s">
        <v>71</v>
      </c>
      <c r="AY127" s="18" t="s">
        <v>152</v>
      </c>
      <c r="BE127" s="158">
        <f>IF(N127="základní",J127,0)</f>
        <v>7546</v>
      </c>
      <c r="BF127" s="158">
        <f>IF(N127="snížená",J127,0)</f>
        <v>0</v>
      </c>
      <c r="BG127" s="158">
        <f>IF(N127="zákl. přenesená",J127,0)</f>
        <v>0</v>
      </c>
      <c r="BH127" s="158">
        <f>IF(N127="sníž. přenesená",J127,0)</f>
        <v>0</v>
      </c>
      <c r="BI127" s="158">
        <f>IF(N127="nulová",J127,0)</f>
        <v>0</v>
      </c>
      <c r="BJ127" s="18" t="s">
        <v>78</v>
      </c>
      <c r="BK127" s="158">
        <f>ROUND(I127*H127,2)</f>
        <v>7546</v>
      </c>
      <c r="BL127" s="18" t="s">
        <v>158</v>
      </c>
      <c r="BM127" s="157" t="s">
        <v>1539</v>
      </c>
    </row>
    <row r="128" spans="1:65" s="2" customFormat="1" ht="6.95" customHeight="1">
      <c r="A128" s="30"/>
      <c r="B128" s="45"/>
      <c r="C128" s="46"/>
      <c r="D128" s="46"/>
      <c r="E128" s="46"/>
      <c r="F128" s="46"/>
      <c r="G128" s="46"/>
      <c r="H128" s="46"/>
      <c r="I128" s="46"/>
      <c r="J128" s="46"/>
      <c r="K128" s="46"/>
      <c r="L128" s="31"/>
      <c r="M128" s="30"/>
      <c r="O128" s="30"/>
      <c r="P128" s="30"/>
      <c r="Q128" s="30"/>
      <c r="R128" s="30"/>
      <c r="S128" s="30"/>
      <c r="T128" s="30"/>
      <c r="U128" s="30"/>
      <c r="V128" s="30"/>
      <c r="W128" s="30"/>
      <c r="X128" s="30"/>
      <c r="Y128" s="30"/>
      <c r="Z128" s="30"/>
      <c r="AA128" s="30"/>
      <c r="AB128" s="30"/>
      <c r="AC128" s="30"/>
      <c r="AD128" s="30"/>
      <c r="AE128" s="30"/>
    </row>
  </sheetData>
  <autoFilter ref="C119:K127"/>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0078740157483" right="0.39370078740157483" top="0.39370078740157483" bottom="0.39370078740157483"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2"/>
  <sheetViews>
    <sheetView showGridLines="0" topLeftCell="A94" workbookViewId="0">
      <selection activeCell="E108" sqref="E108:H10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94</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1540</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8"/>
      <c r="B29" s="99"/>
      <c r="C29" s="98"/>
      <c r="D29" s="98"/>
      <c r="E29" s="240" t="s">
        <v>1</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440392</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ROUND((SUM(BE120:BE121)),  2)</f>
        <v>440392</v>
      </c>
      <c r="G35" s="30"/>
      <c r="H35" s="30"/>
      <c r="I35" s="104">
        <v>0.21</v>
      </c>
      <c r="J35" s="103">
        <f>ROUND(((SUM(BE120:BE121))*I35),  2)</f>
        <v>92482.32</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ROUND((SUM(BF120:BF121)),  2)</f>
        <v>0</v>
      </c>
      <c r="G36" s="30"/>
      <c r="H36" s="30"/>
      <c r="I36" s="104">
        <v>0.15</v>
      </c>
      <c r="J36" s="103">
        <f>ROUND(((SUM(BF120:BF121))*I36),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532874.32000000007</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04 - ZTI</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440392</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115</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04 - ZTI</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440392</v>
      </c>
      <c r="K120" s="30"/>
      <c r="L120" s="31"/>
      <c r="M120" s="63"/>
      <c r="N120" s="54"/>
      <c r="O120" s="64"/>
      <c r="P120" s="131">
        <f>P121</f>
        <v>0</v>
      </c>
      <c r="Q120" s="64"/>
      <c r="R120" s="131">
        <f>R121</f>
        <v>0</v>
      </c>
      <c r="S120" s="64"/>
      <c r="T120" s="132">
        <f>T121</f>
        <v>0</v>
      </c>
      <c r="U120" s="30"/>
      <c r="V120" s="30"/>
      <c r="W120" s="30"/>
      <c r="X120" s="30"/>
      <c r="Y120" s="30"/>
      <c r="Z120" s="30"/>
      <c r="AA120" s="30"/>
      <c r="AB120" s="30"/>
      <c r="AC120" s="30"/>
      <c r="AD120" s="30"/>
      <c r="AE120" s="30"/>
      <c r="AT120" s="18" t="s">
        <v>70</v>
      </c>
      <c r="AU120" s="18" t="s">
        <v>123</v>
      </c>
      <c r="BK120" s="133">
        <f>BK121</f>
        <v>440392</v>
      </c>
    </row>
    <row r="121" spans="1:65" s="2" customFormat="1" ht="16.5" customHeight="1">
      <c r="A121" s="30"/>
      <c r="B121" s="146"/>
      <c r="C121" s="147" t="s">
        <v>78</v>
      </c>
      <c r="D121" s="147" t="s">
        <v>154</v>
      </c>
      <c r="E121" s="148" t="s">
        <v>1541</v>
      </c>
      <c r="F121" s="149" t="s">
        <v>1866</v>
      </c>
      <c r="G121" s="150" t="s">
        <v>300</v>
      </c>
      <c r="H121" s="151">
        <v>1</v>
      </c>
      <c r="I121" s="152">
        <v>440392</v>
      </c>
      <c r="J121" s="152">
        <f>ROUND(I121*H121,2)</f>
        <v>440392</v>
      </c>
      <c r="K121" s="149" t="s">
        <v>1</v>
      </c>
      <c r="L121" s="31"/>
      <c r="M121" s="202" t="s">
        <v>1</v>
      </c>
      <c r="N121" s="203" t="s">
        <v>36</v>
      </c>
      <c r="O121" s="204">
        <v>0</v>
      </c>
      <c r="P121" s="204">
        <f>O121*H121</f>
        <v>0</v>
      </c>
      <c r="Q121" s="204">
        <v>0</v>
      </c>
      <c r="R121" s="204">
        <f>Q121*H121</f>
        <v>0</v>
      </c>
      <c r="S121" s="204">
        <v>0</v>
      </c>
      <c r="T121" s="205">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440392</v>
      </c>
      <c r="BF121" s="158">
        <f>IF(N121="snížená",J121,0)</f>
        <v>0</v>
      </c>
      <c r="BG121" s="158">
        <f>IF(N121="zákl. přenesená",J121,0)</f>
        <v>0</v>
      </c>
      <c r="BH121" s="158">
        <f>IF(N121="sníž. přenesená",J121,0)</f>
        <v>0</v>
      </c>
      <c r="BI121" s="158">
        <f>IF(N121="nulová",J121,0)</f>
        <v>0</v>
      </c>
      <c r="BJ121" s="18" t="s">
        <v>78</v>
      </c>
      <c r="BK121" s="158">
        <f>ROUND(I121*H121,2)</f>
        <v>440392</v>
      </c>
      <c r="BL121" s="18" t="s">
        <v>158</v>
      </c>
      <c r="BM121" s="157" t="s">
        <v>1542</v>
      </c>
    </row>
    <row r="122" spans="1:65" s="2" customFormat="1" ht="6.95" customHeight="1">
      <c r="A122" s="30"/>
      <c r="B122" s="45"/>
      <c r="C122" s="46"/>
      <c r="D122" s="46"/>
      <c r="E122" s="46"/>
      <c r="F122" s="46"/>
      <c r="G122" s="46"/>
      <c r="H122" s="46"/>
      <c r="I122" s="46"/>
      <c r="J122" s="46"/>
      <c r="K122" s="46"/>
      <c r="L122" s="31"/>
      <c r="M122" s="30"/>
      <c r="O122" s="30"/>
      <c r="P122" s="30"/>
      <c r="Q122" s="30"/>
      <c r="R122" s="30"/>
      <c r="S122" s="30"/>
      <c r="T122" s="30"/>
      <c r="U122" s="30"/>
      <c r="V122" s="30"/>
      <c r="W122" s="30"/>
      <c r="X122" s="30"/>
      <c r="Y122" s="30"/>
      <c r="Z122" s="30"/>
      <c r="AA122" s="30"/>
      <c r="AB122" s="30"/>
      <c r="AC122" s="30"/>
      <c r="AD122" s="30"/>
      <c r="AE122" s="30"/>
    </row>
  </sheetData>
  <autoFilter ref="C119:K12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2"/>
  <sheetViews>
    <sheetView showGridLines="0" topLeftCell="A91" workbookViewId="0">
      <selection activeCell="K126" sqref="K126:L126"/>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97</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1543</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8"/>
      <c r="B29" s="99"/>
      <c r="C29" s="98"/>
      <c r="D29" s="98"/>
      <c r="E29" s="240" t="s">
        <v>1</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224684</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ROUND((SUM(BE120:BE121)),  2)</f>
        <v>224684</v>
      </c>
      <c r="G35" s="30"/>
      <c r="H35" s="30"/>
      <c r="I35" s="104">
        <v>0.21</v>
      </c>
      <c r="J35" s="103">
        <f>ROUND(((SUM(BE120:BE121))*I35),  2)</f>
        <v>47183.64</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ROUND((SUM(BF120:BF121)),  2)</f>
        <v>0</v>
      </c>
      <c r="G36" s="30"/>
      <c r="H36" s="30"/>
      <c r="I36" s="104">
        <v>0.15</v>
      </c>
      <c r="J36" s="103">
        <f>ROUND(((SUM(BF120:BF121))*I36),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271867.64</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05 - Elektro</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224684</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115</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05 - Elektro</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224684</v>
      </c>
      <c r="K120" s="30"/>
      <c r="L120" s="31"/>
      <c r="M120" s="63"/>
      <c r="N120" s="54"/>
      <c r="O120" s="64"/>
      <c r="P120" s="131">
        <f>P121</f>
        <v>0</v>
      </c>
      <c r="Q120" s="64"/>
      <c r="R120" s="131">
        <f>R121</f>
        <v>0</v>
      </c>
      <c r="S120" s="64"/>
      <c r="T120" s="132">
        <f>T121</f>
        <v>0</v>
      </c>
      <c r="U120" s="30"/>
      <c r="V120" s="30"/>
      <c r="W120" s="30"/>
      <c r="X120" s="30"/>
      <c r="Y120" s="30"/>
      <c r="Z120" s="30"/>
      <c r="AA120" s="30"/>
      <c r="AB120" s="30"/>
      <c r="AC120" s="30"/>
      <c r="AD120" s="30"/>
      <c r="AE120" s="30"/>
      <c r="AT120" s="18" t="s">
        <v>70</v>
      </c>
      <c r="AU120" s="18" t="s">
        <v>123</v>
      </c>
      <c r="BK120" s="133">
        <f>BK121</f>
        <v>224684</v>
      </c>
    </row>
    <row r="121" spans="1:65" s="2" customFormat="1" ht="16.5" customHeight="1">
      <c r="A121" s="30"/>
      <c r="B121" s="146"/>
      <c r="C121" s="147" t="s">
        <v>78</v>
      </c>
      <c r="D121" s="147" t="s">
        <v>154</v>
      </c>
      <c r="E121" s="148" t="s">
        <v>1544</v>
      </c>
      <c r="F121" s="149" t="s">
        <v>1545</v>
      </c>
      <c r="G121" s="150" t="s">
        <v>300</v>
      </c>
      <c r="H121" s="151">
        <v>1</v>
      </c>
      <c r="I121" s="152">
        <v>224684</v>
      </c>
      <c r="J121" s="152">
        <f>ROUND(I121*H121,2)</f>
        <v>224684</v>
      </c>
      <c r="K121" s="149" t="s">
        <v>1</v>
      </c>
      <c r="L121" s="31"/>
      <c r="M121" s="202" t="s">
        <v>1</v>
      </c>
      <c r="N121" s="203" t="s">
        <v>36</v>
      </c>
      <c r="O121" s="204">
        <v>0</v>
      </c>
      <c r="P121" s="204">
        <f>O121*H121</f>
        <v>0</v>
      </c>
      <c r="Q121" s="204">
        <v>0</v>
      </c>
      <c r="R121" s="204">
        <f>Q121*H121</f>
        <v>0</v>
      </c>
      <c r="S121" s="204">
        <v>0</v>
      </c>
      <c r="T121" s="205">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224684</v>
      </c>
      <c r="BF121" s="158">
        <f>IF(N121="snížená",J121,0)</f>
        <v>0</v>
      </c>
      <c r="BG121" s="158">
        <f>IF(N121="zákl. přenesená",J121,0)</f>
        <v>0</v>
      </c>
      <c r="BH121" s="158">
        <f>IF(N121="sníž. přenesená",J121,0)</f>
        <v>0</v>
      </c>
      <c r="BI121" s="158">
        <f>IF(N121="nulová",J121,0)</f>
        <v>0</v>
      </c>
      <c r="BJ121" s="18" t="s">
        <v>78</v>
      </c>
      <c r="BK121" s="158">
        <f>ROUND(I121*H121,2)</f>
        <v>224684</v>
      </c>
      <c r="BL121" s="18" t="s">
        <v>158</v>
      </c>
      <c r="BM121" s="157" t="s">
        <v>1546</v>
      </c>
    </row>
    <row r="122" spans="1:65" s="2" customFormat="1" ht="6.95" customHeight="1">
      <c r="A122" s="30"/>
      <c r="B122" s="45"/>
      <c r="C122" s="46"/>
      <c r="D122" s="46"/>
      <c r="E122" s="46"/>
      <c r="F122" s="46"/>
      <c r="G122" s="46"/>
      <c r="H122" s="46"/>
      <c r="I122" s="46"/>
      <c r="J122" s="46"/>
      <c r="K122" s="46"/>
      <c r="L122" s="31"/>
      <c r="M122" s="30"/>
      <c r="O122" s="30"/>
      <c r="P122" s="30"/>
      <c r="Q122" s="30"/>
      <c r="R122" s="30"/>
      <c r="S122" s="30"/>
      <c r="T122" s="30"/>
      <c r="U122" s="30"/>
      <c r="V122" s="30"/>
      <c r="W122" s="30"/>
      <c r="X122" s="30"/>
      <c r="Y122" s="30"/>
      <c r="Z122" s="30"/>
      <c r="AA122" s="30"/>
      <c r="AB122" s="30"/>
      <c r="AC122" s="30"/>
      <c r="AD122" s="30"/>
      <c r="AE122" s="30"/>
    </row>
  </sheetData>
  <autoFilter ref="C119:K121"/>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2"/>
  <sheetViews>
    <sheetView showGridLines="0" workbookViewId="0">
      <selection activeCell="I123" sqref="I123"/>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100</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115</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1547</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ROUND(J121, 2)</f>
        <v>43120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ROUND((SUM(BE121:BE131)),  2)</f>
        <v>43120</v>
      </c>
      <c r="G35" s="30"/>
      <c r="H35" s="30"/>
      <c r="I35" s="104">
        <v>0.21</v>
      </c>
      <c r="J35" s="103">
        <f>ROUND(((SUM(BE121:BE131))*I35),  2)</f>
        <v>9055.2000000000007</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ROUND((SUM(BF121:BF131)),  2)</f>
        <v>0</v>
      </c>
      <c r="G36" s="30"/>
      <c r="H36" s="30"/>
      <c r="I36" s="104">
        <v>0.15</v>
      </c>
      <c r="J36" s="103">
        <f>ROUND(((SUM(BF121:BF131))*I36),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ROUND((SUM(BG121:BG131)),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ROUND((SUM(BH121:BH131)),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ROUND((SUM(BI121:BI131)),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52175.199999999997</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115</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VRN - Vedlejší rozpočtové náklady</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J121</f>
        <v>43120</v>
      </c>
      <c r="K98" s="30"/>
      <c r="L98" s="40"/>
      <c r="S98" s="30"/>
      <c r="T98" s="30"/>
      <c r="U98" s="30"/>
      <c r="V98" s="30"/>
      <c r="W98" s="30"/>
      <c r="X98" s="30"/>
      <c r="Y98" s="30"/>
      <c r="Z98" s="30"/>
      <c r="AA98" s="30"/>
      <c r="AB98" s="30"/>
      <c r="AC98" s="30"/>
      <c r="AD98" s="30"/>
      <c r="AE98" s="30"/>
      <c r="AU98" s="18" t="s">
        <v>123</v>
      </c>
    </row>
    <row r="99" spans="1:47" s="9" customFormat="1" ht="24.95" customHeight="1">
      <c r="B99" s="116"/>
      <c r="D99" s="117" t="s">
        <v>1547</v>
      </c>
      <c r="E99" s="118"/>
      <c r="F99" s="118"/>
      <c r="G99" s="118"/>
      <c r="H99" s="118"/>
      <c r="I99" s="118"/>
      <c r="J99" s="119">
        <f>J122</f>
        <v>43120</v>
      </c>
      <c r="L99" s="116"/>
    </row>
    <row r="100" spans="1:47" s="2" customFormat="1" ht="21.75" customHeight="1">
      <c r="A100" s="30"/>
      <c r="B100" s="31"/>
      <c r="C100" s="30"/>
      <c r="D100" s="30"/>
      <c r="E100" s="30"/>
      <c r="F100" s="30"/>
      <c r="G100" s="30"/>
      <c r="H100" s="30"/>
      <c r="I100" s="30"/>
      <c r="J100" s="30"/>
      <c r="K100" s="30"/>
      <c r="L100" s="40"/>
      <c r="S100" s="30"/>
      <c r="T100" s="30"/>
      <c r="U100" s="30"/>
      <c r="V100" s="30"/>
      <c r="W100" s="30"/>
      <c r="X100" s="30"/>
      <c r="Y100" s="30"/>
      <c r="Z100" s="30"/>
      <c r="AA100" s="30"/>
      <c r="AB100" s="30"/>
      <c r="AC100" s="30"/>
      <c r="AD100" s="30"/>
      <c r="AE100" s="30"/>
    </row>
    <row r="101" spans="1:47" s="2" customFormat="1" ht="6.95" customHeight="1">
      <c r="A101" s="30"/>
      <c r="B101" s="45"/>
      <c r="C101" s="46"/>
      <c r="D101" s="46"/>
      <c r="E101" s="46"/>
      <c r="F101" s="46"/>
      <c r="G101" s="46"/>
      <c r="H101" s="46"/>
      <c r="I101" s="46"/>
      <c r="J101" s="46"/>
      <c r="K101" s="46"/>
      <c r="L101" s="40"/>
      <c r="S101" s="30"/>
      <c r="T101" s="30"/>
      <c r="U101" s="30"/>
      <c r="V101" s="30"/>
      <c r="W101" s="30"/>
      <c r="X101" s="30"/>
      <c r="Y101" s="30"/>
      <c r="Z101" s="30"/>
      <c r="AA101" s="30"/>
      <c r="AB101" s="30"/>
      <c r="AC101" s="30"/>
      <c r="AD101" s="30"/>
      <c r="AE101" s="30"/>
    </row>
    <row r="105" spans="1:47" s="2" customFormat="1" ht="6.95" customHeight="1">
      <c r="A105" s="30"/>
      <c r="B105" s="47"/>
      <c r="C105" s="48"/>
      <c r="D105" s="48"/>
      <c r="E105" s="48"/>
      <c r="F105" s="48"/>
      <c r="G105" s="48"/>
      <c r="H105" s="48"/>
      <c r="I105" s="48"/>
      <c r="J105" s="48"/>
      <c r="K105" s="48"/>
      <c r="L105" s="40"/>
      <c r="S105" s="30"/>
      <c r="T105" s="30"/>
      <c r="U105" s="30"/>
      <c r="V105" s="30"/>
      <c r="W105" s="30"/>
      <c r="X105" s="30"/>
      <c r="Y105" s="30"/>
      <c r="Z105" s="30"/>
      <c r="AA105" s="30"/>
      <c r="AB105" s="30"/>
      <c r="AC105" s="30"/>
      <c r="AD105" s="30"/>
      <c r="AE105" s="30"/>
    </row>
    <row r="106" spans="1:47" s="2" customFormat="1" ht="24.95" customHeight="1">
      <c r="A106" s="30"/>
      <c r="B106" s="31"/>
      <c r="C106" s="22" t="s">
        <v>137</v>
      </c>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6.95" customHeight="1">
      <c r="A107" s="30"/>
      <c r="B107" s="31"/>
      <c r="C107" s="30"/>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2" customHeight="1">
      <c r="A108" s="30"/>
      <c r="B108" s="31"/>
      <c r="C108" s="27" t="s">
        <v>13</v>
      </c>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6.5" customHeight="1">
      <c r="A109" s="30"/>
      <c r="B109" s="31"/>
      <c r="C109" s="30"/>
      <c r="D109" s="30"/>
      <c r="E109" s="252" t="str">
        <f>E7</f>
        <v>Komunitní centrum a hasičská zbrojnice Hněvčeves</v>
      </c>
      <c r="F109" s="253"/>
      <c r="G109" s="253"/>
      <c r="H109" s="253"/>
      <c r="I109" s="30"/>
      <c r="J109" s="30"/>
      <c r="K109" s="30"/>
      <c r="L109" s="40"/>
      <c r="S109" s="30"/>
      <c r="T109" s="30"/>
      <c r="U109" s="30"/>
      <c r="V109" s="30"/>
      <c r="W109" s="30"/>
      <c r="X109" s="30"/>
      <c r="Y109" s="30"/>
      <c r="Z109" s="30"/>
      <c r="AA109" s="30"/>
      <c r="AB109" s="30"/>
      <c r="AC109" s="30"/>
      <c r="AD109" s="30"/>
      <c r="AE109" s="30"/>
    </row>
    <row r="110" spans="1:47" s="1" customFormat="1" ht="12" customHeight="1">
      <c r="B110" s="21"/>
      <c r="C110" s="27" t="s">
        <v>114</v>
      </c>
      <c r="L110" s="21"/>
    </row>
    <row r="111" spans="1:47" s="2" customFormat="1" ht="16.5" customHeight="1">
      <c r="A111" s="30"/>
      <c r="B111" s="31"/>
      <c r="C111" s="30"/>
      <c r="D111" s="30"/>
      <c r="E111" s="252" t="s">
        <v>115</v>
      </c>
      <c r="F111" s="251"/>
      <c r="G111" s="251"/>
      <c r="H111" s="251"/>
      <c r="I111" s="30"/>
      <c r="J111" s="30"/>
      <c r="K111" s="30"/>
      <c r="L111" s="40"/>
      <c r="S111" s="30"/>
      <c r="T111" s="30"/>
      <c r="U111" s="30"/>
      <c r="V111" s="30"/>
      <c r="W111" s="30"/>
      <c r="X111" s="30"/>
      <c r="Y111" s="30"/>
      <c r="Z111" s="30"/>
      <c r="AA111" s="30"/>
      <c r="AB111" s="30"/>
      <c r="AC111" s="30"/>
      <c r="AD111" s="30"/>
      <c r="AE111" s="30"/>
    </row>
    <row r="112" spans="1:47" s="2" customFormat="1" ht="12" customHeight="1">
      <c r="A112" s="30"/>
      <c r="B112" s="31"/>
      <c r="C112" s="27" t="s">
        <v>116</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16.5" customHeight="1">
      <c r="A113" s="30"/>
      <c r="B113" s="31"/>
      <c r="C113" s="30"/>
      <c r="D113" s="30"/>
      <c r="E113" s="244" t="str">
        <f>E11</f>
        <v>VRN - Vedlejší rozpočtové náklady</v>
      </c>
      <c r="F113" s="251"/>
      <c r="G113" s="251"/>
      <c r="H113" s="251"/>
      <c r="I113" s="30"/>
      <c r="J113" s="30"/>
      <c r="K113" s="30"/>
      <c r="L113" s="40"/>
      <c r="S113" s="30"/>
      <c r="T113" s="30"/>
      <c r="U113" s="30"/>
      <c r="V113" s="30"/>
      <c r="W113" s="30"/>
      <c r="X113" s="30"/>
      <c r="Y113" s="30"/>
      <c r="Z113" s="30"/>
      <c r="AA113" s="30"/>
      <c r="AB113" s="30"/>
      <c r="AC113" s="30"/>
      <c r="AD113" s="30"/>
      <c r="AE113" s="30"/>
    </row>
    <row r="114" spans="1:65" s="2" customFormat="1" ht="6.9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5" s="2" customFormat="1" ht="12" customHeight="1">
      <c r="A115" s="30"/>
      <c r="B115" s="31"/>
      <c r="C115" s="27" t="s">
        <v>17</v>
      </c>
      <c r="D115" s="30"/>
      <c r="E115" s="30"/>
      <c r="F115" s="25" t="str">
        <f>F14</f>
        <v>Hněvčeves 54</v>
      </c>
      <c r="G115" s="30"/>
      <c r="H115" s="30"/>
      <c r="I115" s="27" t="s">
        <v>19</v>
      </c>
      <c r="J115" s="53">
        <f>IF(J14="","",J14)</f>
        <v>43906</v>
      </c>
      <c r="K115" s="30"/>
      <c r="L115" s="40"/>
      <c r="S115" s="30"/>
      <c r="T115" s="30"/>
      <c r="U115" s="30"/>
      <c r="V115" s="30"/>
      <c r="W115" s="30"/>
      <c r="X115" s="30"/>
      <c r="Y115" s="30"/>
      <c r="Z115" s="30"/>
      <c r="AA115" s="30"/>
      <c r="AB115" s="30"/>
      <c r="AC115" s="30"/>
      <c r="AD115" s="30"/>
      <c r="AE115" s="30"/>
    </row>
    <row r="116" spans="1:65" s="2" customFormat="1" ht="6.95" customHeight="1">
      <c r="A116" s="30"/>
      <c r="B116" s="31"/>
      <c r="C116" s="30"/>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20</v>
      </c>
      <c r="D117" s="30"/>
      <c r="E117" s="30"/>
      <c r="F117" s="25" t="str">
        <f>E17</f>
        <v>Obec Hněvčeves, Hněvčeves 54, 503 15</v>
      </c>
      <c r="G117" s="30"/>
      <c r="H117" s="30"/>
      <c r="I117" s="27" t="s">
        <v>26</v>
      </c>
      <c r="J117" s="28" t="str">
        <f>E23</f>
        <v xml:space="preserve"> </v>
      </c>
      <c r="K117" s="30"/>
      <c r="L117" s="40"/>
      <c r="S117" s="30"/>
      <c r="T117" s="30"/>
      <c r="U117" s="30"/>
      <c r="V117" s="30"/>
      <c r="W117" s="30"/>
      <c r="X117" s="30"/>
      <c r="Y117" s="30"/>
      <c r="Z117" s="30"/>
      <c r="AA117" s="30"/>
      <c r="AB117" s="30"/>
      <c r="AC117" s="30"/>
      <c r="AD117" s="30"/>
      <c r="AE117" s="30"/>
    </row>
    <row r="118" spans="1:65" s="2" customFormat="1" ht="15.2" customHeight="1">
      <c r="A118" s="30"/>
      <c r="B118" s="31"/>
      <c r="C118" s="27" t="s">
        <v>24</v>
      </c>
      <c r="D118" s="30"/>
      <c r="E118" s="30"/>
      <c r="F118" s="25" t="str">
        <f>IF(E20="","",E20)</f>
        <v>Kalkan s.r.o., Textilní 1091, 506 01 Jičín</v>
      </c>
      <c r="G118" s="30"/>
      <c r="H118" s="30"/>
      <c r="I118" s="27" t="s">
        <v>28</v>
      </c>
      <c r="J118" s="28" t="str">
        <f>E26</f>
        <v xml:space="preserve"> </v>
      </c>
      <c r="K118" s="30"/>
      <c r="L118" s="40"/>
      <c r="S118" s="30"/>
      <c r="T118" s="30"/>
      <c r="U118" s="30"/>
      <c r="V118" s="30"/>
      <c r="W118" s="30"/>
      <c r="X118" s="30"/>
      <c r="Y118" s="30"/>
      <c r="Z118" s="30"/>
      <c r="AA118" s="30"/>
      <c r="AB118" s="30"/>
      <c r="AC118" s="30"/>
      <c r="AD118" s="30"/>
      <c r="AE118" s="30"/>
    </row>
    <row r="119" spans="1:65" s="2" customFormat="1" ht="10.3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5" s="11" customFormat="1" ht="29.25" customHeight="1">
      <c r="A120" s="124"/>
      <c r="B120" s="125"/>
      <c r="C120" s="126" t="s">
        <v>138</v>
      </c>
      <c r="D120" s="127" t="s">
        <v>56</v>
      </c>
      <c r="E120" s="127" t="s">
        <v>52</v>
      </c>
      <c r="F120" s="127" t="s">
        <v>53</v>
      </c>
      <c r="G120" s="127" t="s">
        <v>139</v>
      </c>
      <c r="H120" s="127" t="s">
        <v>140</v>
      </c>
      <c r="I120" s="127" t="s">
        <v>141</v>
      </c>
      <c r="J120" s="127" t="s">
        <v>121</v>
      </c>
      <c r="K120" s="128" t="s">
        <v>142</v>
      </c>
      <c r="L120" s="129"/>
      <c r="M120" s="60" t="s">
        <v>1</v>
      </c>
      <c r="N120" s="61" t="s">
        <v>35</v>
      </c>
      <c r="O120" s="61" t="s">
        <v>143</v>
      </c>
      <c r="P120" s="61" t="s">
        <v>144</v>
      </c>
      <c r="Q120" s="61" t="s">
        <v>145</v>
      </c>
      <c r="R120" s="61" t="s">
        <v>146</v>
      </c>
      <c r="S120" s="61" t="s">
        <v>147</v>
      </c>
      <c r="T120" s="62" t="s">
        <v>148</v>
      </c>
      <c r="U120" s="124"/>
      <c r="V120" s="124"/>
      <c r="W120" s="124"/>
      <c r="X120" s="124"/>
      <c r="Y120" s="124"/>
      <c r="Z120" s="124"/>
      <c r="AA120" s="124"/>
      <c r="AB120" s="124"/>
      <c r="AC120" s="124"/>
      <c r="AD120" s="124"/>
      <c r="AE120" s="124"/>
    </row>
    <row r="121" spans="1:65" s="2" customFormat="1" ht="22.9" customHeight="1">
      <c r="A121" s="30"/>
      <c r="B121" s="31"/>
      <c r="C121" s="67" t="s">
        <v>149</v>
      </c>
      <c r="D121" s="30"/>
      <c r="E121" s="30"/>
      <c r="F121" s="30"/>
      <c r="G121" s="30"/>
      <c r="H121" s="30"/>
      <c r="I121" s="30"/>
      <c r="J121" s="130">
        <f>BK121</f>
        <v>43120</v>
      </c>
      <c r="K121" s="30"/>
      <c r="L121" s="31"/>
      <c r="M121" s="63"/>
      <c r="N121" s="54"/>
      <c r="O121" s="64"/>
      <c r="P121" s="131">
        <f>P122</f>
        <v>0</v>
      </c>
      <c r="Q121" s="64"/>
      <c r="R121" s="131">
        <f>R122</f>
        <v>0</v>
      </c>
      <c r="S121" s="64"/>
      <c r="T121" s="132">
        <f>T122</f>
        <v>0</v>
      </c>
      <c r="U121" s="30"/>
      <c r="V121" s="30"/>
      <c r="W121" s="30"/>
      <c r="X121" s="30"/>
      <c r="Y121" s="30"/>
      <c r="Z121" s="30"/>
      <c r="AA121" s="30"/>
      <c r="AB121" s="30"/>
      <c r="AC121" s="30"/>
      <c r="AD121" s="30"/>
      <c r="AE121" s="30"/>
      <c r="AT121" s="18" t="s">
        <v>70</v>
      </c>
      <c r="AU121" s="18" t="s">
        <v>123</v>
      </c>
      <c r="BK121" s="133">
        <f>BK122</f>
        <v>43120</v>
      </c>
    </row>
    <row r="122" spans="1:65" s="12" customFormat="1" ht="25.9" customHeight="1">
      <c r="B122" s="134"/>
      <c r="D122" s="135" t="s">
        <v>70</v>
      </c>
      <c r="E122" s="136" t="s">
        <v>98</v>
      </c>
      <c r="F122" s="136" t="s">
        <v>99</v>
      </c>
      <c r="J122" s="137">
        <f>BK122</f>
        <v>43120</v>
      </c>
      <c r="L122" s="134"/>
      <c r="M122" s="138"/>
      <c r="N122" s="139"/>
      <c r="O122" s="139"/>
      <c r="P122" s="140">
        <f>SUM(P123:P131)</f>
        <v>0</v>
      </c>
      <c r="Q122" s="139"/>
      <c r="R122" s="140">
        <f>SUM(R123:R131)</f>
        <v>0</v>
      </c>
      <c r="S122" s="139"/>
      <c r="T122" s="141">
        <f>SUM(T123:T131)</f>
        <v>0</v>
      </c>
      <c r="AR122" s="135" t="s">
        <v>180</v>
      </c>
      <c r="AT122" s="142" t="s">
        <v>70</v>
      </c>
      <c r="AU122" s="142" t="s">
        <v>71</v>
      </c>
      <c r="AY122" s="135" t="s">
        <v>152</v>
      </c>
      <c r="BK122" s="143">
        <f>SUM(BK123:BK131)</f>
        <v>43120</v>
      </c>
    </row>
    <row r="123" spans="1:65" s="2" customFormat="1" ht="44.25" customHeight="1">
      <c r="A123" s="30"/>
      <c r="B123" s="146"/>
      <c r="C123" s="147" t="s">
        <v>78</v>
      </c>
      <c r="D123" s="147" t="s">
        <v>154</v>
      </c>
      <c r="E123" s="148" t="s">
        <v>1548</v>
      </c>
      <c r="F123" s="149" t="s">
        <v>1549</v>
      </c>
      <c r="G123" s="150" t="s">
        <v>1</v>
      </c>
      <c r="H123" s="151">
        <v>0</v>
      </c>
      <c r="I123" s="152">
        <v>10000</v>
      </c>
      <c r="J123" s="152">
        <f>ROUND(I123*H123,2)</f>
        <v>0</v>
      </c>
      <c r="K123" s="149" t="s">
        <v>1</v>
      </c>
      <c r="L123" s="31"/>
      <c r="M123" s="153" t="s">
        <v>1</v>
      </c>
      <c r="N123" s="154" t="s">
        <v>36</v>
      </c>
      <c r="O123" s="155">
        <v>0</v>
      </c>
      <c r="P123" s="155">
        <f>O123*H123</f>
        <v>0</v>
      </c>
      <c r="Q123" s="155">
        <v>0</v>
      </c>
      <c r="R123" s="155">
        <f>Q123*H123</f>
        <v>0</v>
      </c>
      <c r="S123" s="155">
        <v>0</v>
      </c>
      <c r="T123" s="156">
        <f>S123*H123</f>
        <v>0</v>
      </c>
      <c r="U123" s="30"/>
      <c r="V123" s="30"/>
      <c r="W123" s="30"/>
      <c r="X123" s="30"/>
      <c r="Y123" s="30"/>
      <c r="Z123" s="30"/>
      <c r="AA123" s="30"/>
      <c r="AB123" s="30"/>
      <c r="AC123" s="30"/>
      <c r="AD123" s="30"/>
      <c r="AE123" s="30"/>
      <c r="AR123" s="157" t="s">
        <v>1550</v>
      </c>
      <c r="AT123" s="157" t="s">
        <v>154</v>
      </c>
      <c r="AU123" s="157" t="s">
        <v>78</v>
      </c>
      <c r="AY123" s="18" t="s">
        <v>152</v>
      </c>
      <c r="BE123" s="158">
        <f>IF(N123="základní",J123,0)</f>
        <v>0</v>
      </c>
      <c r="BF123" s="158">
        <f>IF(N123="snížená",J123,0)</f>
        <v>0</v>
      </c>
      <c r="BG123" s="158">
        <f>IF(N123="zákl. přenesená",J123,0)</f>
        <v>0</v>
      </c>
      <c r="BH123" s="158">
        <f>IF(N123="sníž. přenesená",J123,0)</f>
        <v>0</v>
      </c>
      <c r="BI123" s="158">
        <f>IF(N123="nulová",J123,0)</f>
        <v>0</v>
      </c>
      <c r="BJ123" s="18" t="s">
        <v>78</v>
      </c>
      <c r="BK123" s="158">
        <f>ROUND(I123*H123,2)</f>
        <v>0</v>
      </c>
      <c r="BL123" s="18" t="s">
        <v>1550</v>
      </c>
      <c r="BM123" s="157" t="s">
        <v>1551</v>
      </c>
    </row>
    <row r="124" spans="1:65" s="2" customFormat="1" ht="117">
      <c r="A124" s="30"/>
      <c r="B124" s="31"/>
      <c r="C124" s="30"/>
      <c r="D124" s="160" t="s">
        <v>381</v>
      </c>
      <c r="E124" s="30"/>
      <c r="F124" s="180" t="s">
        <v>1552</v>
      </c>
      <c r="G124" s="30"/>
      <c r="H124" s="30"/>
      <c r="I124" s="30"/>
      <c r="J124" s="30"/>
      <c r="K124" s="30"/>
      <c r="L124" s="31"/>
      <c r="M124" s="181"/>
      <c r="N124" s="182"/>
      <c r="O124" s="56"/>
      <c r="P124" s="56"/>
      <c r="Q124" s="56"/>
      <c r="R124" s="56"/>
      <c r="S124" s="56"/>
      <c r="T124" s="57"/>
      <c r="U124" s="30"/>
      <c r="V124" s="30"/>
      <c r="W124" s="30"/>
      <c r="X124" s="30"/>
      <c r="Y124" s="30"/>
      <c r="Z124" s="30"/>
      <c r="AA124" s="30"/>
      <c r="AB124" s="30"/>
      <c r="AC124" s="30"/>
      <c r="AD124" s="30"/>
      <c r="AE124" s="30"/>
      <c r="AT124" s="18" t="s">
        <v>381</v>
      </c>
      <c r="AU124" s="18" t="s">
        <v>78</v>
      </c>
    </row>
    <row r="125" spans="1:65" s="2" customFormat="1" ht="16.5" customHeight="1">
      <c r="A125" s="30"/>
      <c r="B125" s="146"/>
      <c r="C125" s="147" t="s">
        <v>80</v>
      </c>
      <c r="D125" s="147" t="s">
        <v>154</v>
      </c>
      <c r="E125" s="148" t="s">
        <v>1553</v>
      </c>
      <c r="F125" s="149" t="s">
        <v>1554</v>
      </c>
      <c r="G125" s="150" t="s">
        <v>1555</v>
      </c>
      <c r="H125" s="151">
        <v>1</v>
      </c>
      <c r="I125" s="152">
        <v>12320</v>
      </c>
      <c r="J125" s="152">
        <f>ROUND(I125*H125,2)</f>
        <v>12320</v>
      </c>
      <c r="K125" s="149" t="s">
        <v>173</v>
      </c>
      <c r="L125" s="31"/>
      <c r="M125" s="153" t="s">
        <v>1</v>
      </c>
      <c r="N125" s="154" t="s">
        <v>36</v>
      </c>
      <c r="O125" s="155">
        <v>0</v>
      </c>
      <c r="P125" s="155">
        <f>O125*H125</f>
        <v>0</v>
      </c>
      <c r="Q125" s="155">
        <v>0</v>
      </c>
      <c r="R125" s="155">
        <f>Q125*H125</f>
        <v>0</v>
      </c>
      <c r="S125" s="155">
        <v>0</v>
      </c>
      <c r="T125" s="156">
        <f>S125*H125</f>
        <v>0</v>
      </c>
      <c r="U125" s="30"/>
      <c r="V125" s="30"/>
      <c r="W125" s="30"/>
      <c r="X125" s="30"/>
      <c r="Y125" s="30"/>
      <c r="Z125" s="30"/>
      <c r="AA125" s="30"/>
      <c r="AB125" s="30"/>
      <c r="AC125" s="30"/>
      <c r="AD125" s="30"/>
      <c r="AE125" s="30"/>
      <c r="AR125" s="157" t="s">
        <v>1550</v>
      </c>
      <c r="AT125" s="157" t="s">
        <v>154</v>
      </c>
      <c r="AU125" s="157" t="s">
        <v>78</v>
      </c>
      <c r="AY125" s="18" t="s">
        <v>152</v>
      </c>
      <c r="BE125" s="158">
        <f>IF(N125="základní",J125,0)</f>
        <v>12320</v>
      </c>
      <c r="BF125" s="158">
        <f>IF(N125="snížená",J125,0)</f>
        <v>0</v>
      </c>
      <c r="BG125" s="158">
        <f>IF(N125="zákl. přenesená",J125,0)</f>
        <v>0</v>
      </c>
      <c r="BH125" s="158">
        <f>IF(N125="sníž. přenesená",J125,0)</f>
        <v>0</v>
      </c>
      <c r="BI125" s="158">
        <f>IF(N125="nulová",J125,0)</f>
        <v>0</v>
      </c>
      <c r="BJ125" s="18" t="s">
        <v>78</v>
      </c>
      <c r="BK125" s="158">
        <f>ROUND(I125*H125,2)</f>
        <v>12320</v>
      </c>
      <c r="BL125" s="18" t="s">
        <v>1550</v>
      </c>
      <c r="BM125" s="157" t="s">
        <v>1556</v>
      </c>
    </row>
    <row r="126" spans="1:65" s="2" customFormat="1" ht="16.5" customHeight="1">
      <c r="A126" s="30"/>
      <c r="B126" s="146"/>
      <c r="C126" s="147" t="s">
        <v>170</v>
      </c>
      <c r="D126" s="147" t="s">
        <v>154</v>
      </c>
      <c r="E126" s="148" t="s">
        <v>1557</v>
      </c>
      <c r="F126" s="149" t="s">
        <v>1558</v>
      </c>
      <c r="G126" s="150" t="s">
        <v>1555</v>
      </c>
      <c r="H126" s="151">
        <v>1</v>
      </c>
      <c r="I126" s="152">
        <v>4620</v>
      </c>
      <c r="J126" s="152">
        <f>ROUND(I126*H126,2)</f>
        <v>4620</v>
      </c>
      <c r="K126" s="149" t="s">
        <v>173</v>
      </c>
      <c r="L126" s="31"/>
      <c r="M126" s="153" t="s">
        <v>1</v>
      </c>
      <c r="N126" s="154" t="s">
        <v>36</v>
      </c>
      <c r="O126" s="155">
        <v>0</v>
      </c>
      <c r="P126" s="155">
        <f>O126*H126</f>
        <v>0</v>
      </c>
      <c r="Q126" s="155">
        <v>0</v>
      </c>
      <c r="R126" s="155">
        <f>Q126*H126</f>
        <v>0</v>
      </c>
      <c r="S126" s="155">
        <v>0</v>
      </c>
      <c r="T126" s="156">
        <f>S126*H126</f>
        <v>0</v>
      </c>
      <c r="U126" s="30"/>
      <c r="V126" s="30"/>
      <c r="W126" s="30"/>
      <c r="X126" s="30"/>
      <c r="Y126" s="30"/>
      <c r="Z126" s="30"/>
      <c r="AA126" s="30"/>
      <c r="AB126" s="30"/>
      <c r="AC126" s="30"/>
      <c r="AD126" s="30"/>
      <c r="AE126" s="30"/>
      <c r="AR126" s="157" t="s">
        <v>1550</v>
      </c>
      <c r="AT126" s="157" t="s">
        <v>154</v>
      </c>
      <c r="AU126" s="157" t="s">
        <v>78</v>
      </c>
      <c r="AY126" s="18" t="s">
        <v>152</v>
      </c>
      <c r="BE126" s="158">
        <f>IF(N126="základní",J126,0)</f>
        <v>4620</v>
      </c>
      <c r="BF126" s="158">
        <f>IF(N126="snížená",J126,0)</f>
        <v>0</v>
      </c>
      <c r="BG126" s="158">
        <f>IF(N126="zákl. přenesená",J126,0)</f>
        <v>0</v>
      </c>
      <c r="BH126" s="158">
        <f>IF(N126="sníž. přenesená",J126,0)</f>
        <v>0</v>
      </c>
      <c r="BI126" s="158">
        <f>IF(N126="nulová",J126,0)</f>
        <v>0</v>
      </c>
      <c r="BJ126" s="18" t="s">
        <v>78</v>
      </c>
      <c r="BK126" s="158">
        <f>ROUND(I126*H126,2)</f>
        <v>4620</v>
      </c>
      <c r="BL126" s="18" t="s">
        <v>1550</v>
      </c>
      <c r="BM126" s="157" t="s">
        <v>1559</v>
      </c>
    </row>
    <row r="127" spans="1:65" s="2" customFormat="1" ht="39">
      <c r="A127" s="30"/>
      <c r="B127" s="31"/>
      <c r="C127" s="30"/>
      <c r="D127" s="160" t="s">
        <v>381</v>
      </c>
      <c r="E127" s="30"/>
      <c r="F127" s="180" t="s">
        <v>1560</v>
      </c>
      <c r="G127" s="30"/>
      <c r="H127" s="30"/>
      <c r="I127" s="30"/>
      <c r="J127" s="30"/>
      <c r="K127" s="30"/>
      <c r="L127" s="31"/>
      <c r="M127" s="181"/>
      <c r="N127" s="182"/>
      <c r="O127" s="56"/>
      <c r="P127" s="56"/>
      <c r="Q127" s="56"/>
      <c r="R127" s="56"/>
      <c r="S127" s="56"/>
      <c r="T127" s="57"/>
      <c r="U127" s="30"/>
      <c r="V127" s="30"/>
      <c r="W127" s="30"/>
      <c r="X127" s="30"/>
      <c r="Y127" s="30"/>
      <c r="Z127" s="30"/>
      <c r="AA127" s="30"/>
      <c r="AB127" s="30"/>
      <c r="AC127" s="30"/>
      <c r="AD127" s="30"/>
      <c r="AE127" s="30"/>
      <c r="AT127" s="18" t="s">
        <v>381</v>
      </c>
      <c r="AU127" s="18" t="s">
        <v>78</v>
      </c>
    </row>
    <row r="128" spans="1:65" s="2" customFormat="1" ht="16.5" customHeight="1">
      <c r="A128" s="30"/>
      <c r="B128" s="146"/>
      <c r="C128" s="147" t="s">
        <v>158</v>
      </c>
      <c r="D128" s="147" t="s">
        <v>154</v>
      </c>
      <c r="E128" s="148" t="s">
        <v>1561</v>
      </c>
      <c r="F128" s="149" t="s">
        <v>1562</v>
      </c>
      <c r="G128" s="150" t="s">
        <v>1555</v>
      </c>
      <c r="H128" s="151">
        <v>1</v>
      </c>
      <c r="I128" s="152">
        <v>21560</v>
      </c>
      <c r="J128" s="152">
        <f>ROUND(I128*H128,2)</f>
        <v>21560</v>
      </c>
      <c r="K128" s="149" t="s">
        <v>173</v>
      </c>
      <c r="L128" s="31"/>
      <c r="M128" s="153" t="s">
        <v>1</v>
      </c>
      <c r="N128" s="154" t="s">
        <v>36</v>
      </c>
      <c r="O128" s="155">
        <v>0</v>
      </c>
      <c r="P128" s="155">
        <f>O128*H128</f>
        <v>0</v>
      </c>
      <c r="Q128" s="155">
        <v>0</v>
      </c>
      <c r="R128" s="155">
        <f>Q128*H128</f>
        <v>0</v>
      </c>
      <c r="S128" s="155">
        <v>0</v>
      </c>
      <c r="T128" s="156">
        <f>S128*H128</f>
        <v>0</v>
      </c>
      <c r="U128" s="30"/>
      <c r="V128" s="30"/>
      <c r="W128" s="30"/>
      <c r="X128" s="30"/>
      <c r="Y128" s="30"/>
      <c r="Z128" s="30"/>
      <c r="AA128" s="30"/>
      <c r="AB128" s="30"/>
      <c r="AC128" s="30"/>
      <c r="AD128" s="30"/>
      <c r="AE128" s="30"/>
      <c r="AR128" s="157" t="s">
        <v>1550</v>
      </c>
      <c r="AT128" s="157" t="s">
        <v>154</v>
      </c>
      <c r="AU128" s="157" t="s">
        <v>78</v>
      </c>
      <c r="AY128" s="18" t="s">
        <v>152</v>
      </c>
      <c r="BE128" s="158">
        <f>IF(N128="základní",J128,0)</f>
        <v>21560</v>
      </c>
      <c r="BF128" s="158">
        <f>IF(N128="snížená",J128,0)</f>
        <v>0</v>
      </c>
      <c r="BG128" s="158">
        <f>IF(N128="zákl. přenesená",J128,0)</f>
        <v>0</v>
      </c>
      <c r="BH128" s="158">
        <f>IF(N128="sníž. přenesená",J128,0)</f>
        <v>0</v>
      </c>
      <c r="BI128" s="158">
        <f>IF(N128="nulová",J128,0)</f>
        <v>0</v>
      </c>
      <c r="BJ128" s="18" t="s">
        <v>78</v>
      </c>
      <c r="BK128" s="158">
        <f>ROUND(I128*H128,2)</f>
        <v>21560</v>
      </c>
      <c r="BL128" s="18" t="s">
        <v>1550</v>
      </c>
      <c r="BM128" s="157" t="s">
        <v>1563</v>
      </c>
    </row>
    <row r="129" spans="1:65" s="2" customFormat="1" ht="29.25">
      <c r="A129" s="30"/>
      <c r="B129" s="31"/>
      <c r="C129" s="30"/>
      <c r="D129" s="160" t="s">
        <v>381</v>
      </c>
      <c r="E129" s="30"/>
      <c r="F129" s="180" t="s">
        <v>1564</v>
      </c>
      <c r="G129" s="30"/>
      <c r="H129" s="30"/>
      <c r="I129" s="30"/>
      <c r="J129" s="30"/>
      <c r="K129" s="30"/>
      <c r="L129" s="31"/>
      <c r="M129" s="181"/>
      <c r="N129" s="182"/>
      <c r="O129" s="56"/>
      <c r="P129" s="56"/>
      <c r="Q129" s="56"/>
      <c r="R129" s="56"/>
      <c r="S129" s="56"/>
      <c r="T129" s="57"/>
      <c r="U129" s="30"/>
      <c r="V129" s="30"/>
      <c r="W129" s="30"/>
      <c r="X129" s="30"/>
      <c r="Y129" s="30"/>
      <c r="Z129" s="30"/>
      <c r="AA129" s="30"/>
      <c r="AB129" s="30"/>
      <c r="AC129" s="30"/>
      <c r="AD129" s="30"/>
      <c r="AE129" s="30"/>
      <c r="AT129" s="18" t="s">
        <v>381</v>
      </c>
      <c r="AU129" s="18" t="s">
        <v>78</v>
      </c>
    </row>
    <row r="130" spans="1:65" s="2" customFormat="1" ht="16.5" customHeight="1">
      <c r="A130" s="30"/>
      <c r="B130" s="146"/>
      <c r="C130" s="147" t="s">
        <v>180</v>
      </c>
      <c r="D130" s="147" t="s">
        <v>154</v>
      </c>
      <c r="E130" s="148" t="s">
        <v>1565</v>
      </c>
      <c r="F130" s="149" t="s">
        <v>1566</v>
      </c>
      <c r="G130" s="150" t="s">
        <v>1555</v>
      </c>
      <c r="H130" s="151">
        <v>1</v>
      </c>
      <c r="I130" s="152">
        <v>4620</v>
      </c>
      <c r="J130" s="152">
        <f>ROUND(I130*H130,2)</f>
        <v>4620</v>
      </c>
      <c r="K130" s="149" t="s">
        <v>173</v>
      </c>
      <c r="L130" s="31"/>
      <c r="M130" s="153" t="s">
        <v>1</v>
      </c>
      <c r="N130" s="154" t="s">
        <v>36</v>
      </c>
      <c r="O130" s="155">
        <v>0</v>
      </c>
      <c r="P130" s="155">
        <f>O130*H130</f>
        <v>0</v>
      </c>
      <c r="Q130" s="155">
        <v>0</v>
      </c>
      <c r="R130" s="155">
        <f>Q130*H130</f>
        <v>0</v>
      </c>
      <c r="S130" s="155">
        <v>0</v>
      </c>
      <c r="T130" s="156">
        <f>S130*H130</f>
        <v>0</v>
      </c>
      <c r="U130" s="30"/>
      <c r="V130" s="30"/>
      <c r="W130" s="30"/>
      <c r="X130" s="30"/>
      <c r="Y130" s="30"/>
      <c r="Z130" s="30"/>
      <c r="AA130" s="30"/>
      <c r="AB130" s="30"/>
      <c r="AC130" s="30"/>
      <c r="AD130" s="30"/>
      <c r="AE130" s="30"/>
      <c r="AR130" s="157" t="s">
        <v>1550</v>
      </c>
      <c r="AT130" s="157" t="s">
        <v>154</v>
      </c>
      <c r="AU130" s="157" t="s">
        <v>78</v>
      </c>
      <c r="AY130" s="18" t="s">
        <v>152</v>
      </c>
      <c r="BE130" s="158">
        <f>IF(N130="základní",J130,0)</f>
        <v>4620</v>
      </c>
      <c r="BF130" s="158">
        <f>IF(N130="snížená",J130,0)</f>
        <v>0</v>
      </c>
      <c r="BG130" s="158">
        <f>IF(N130="zákl. přenesená",J130,0)</f>
        <v>0</v>
      </c>
      <c r="BH130" s="158">
        <f>IF(N130="sníž. přenesená",J130,0)</f>
        <v>0</v>
      </c>
      <c r="BI130" s="158">
        <f>IF(N130="nulová",J130,0)</f>
        <v>0</v>
      </c>
      <c r="BJ130" s="18" t="s">
        <v>78</v>
      </c>
      <c r="BK130" s="158">
        <f>ROUND(I130*H130,2)</f>
        <v>4620</v>
      </c>
      <c r="BL130" s="18" t="s">
        <v>1550</v>
      </c>
      <c r="BM130" s="157" t="s">
        <v>1567</v>
      </c>
    </row>
    <row r="131" spans="1:65" s="2" customFormat="1" ht="19.5">
      <c r="A131" s="30"/>
      <c r="B131" s="31"/>
      <c r="C131" s="30"/>
      <c r="D131" s="160" t="s">
        <v>381</v>
      </c>
      <c r="E131" s="30"/>
      <c r="F131" s="180" t="s">
        <v>1568</v>
      </c>
      <c r="G131" s="30"/>
      <c r="H131" s="30"/>
      <c r="I131" s="30"/>
      <c r="J131" s="30"/>
      <c r="K131" s="30"/>
      <c r="L131" s="31"/>
      <c r="M131" s="206"/>
      <c r="N131" s="207"/>
      <c r="O131" s="208"/>
      <c r="P131" s="208"/>
      <c r="Q131" s="208"/>
      <c r="R131" s="208"/>
      <c r="S131" s="208"/>
      <c r="T131" s="209"/>
      <c r="U131" s="30"/>
      <c r="V131" s="30"/>
      <c r="W131" s="30"/>
      <c r="X131" s="30"/>
      <c r="Y131" s="30"/>
      <c r="Z131" s="30"/>
      <c r="AA131" s="30"/>
      <c r="AB131" s="30"/>
      <c r="AC131" s="30"/>
      <c r="AD131" s="30"/>
      <c r="AE131" s="30"/>
      <c r="AT131" s="18" t="s">
        <v>381</v>
      </c>
      <c r="AU131" s="18" t="s">
        <v>78</v>
      </c>
    </row>
    <row r="132" spans="1:65" s="2" customFormat="1" ht="6.95" customHeight="1">
      <c r="A132" s="30"/>
      <c r="B132" s="45"/>
      <c r="C132" s="46"/>
      <c r="D132" s="46"/>
      <c r="E132" s="46"/>
      <c r="F132" s="46"/>
      <c r="G132" s="46"/>
      <c r="H132" s="46"/>
      <c r="I132" s="46"/>
      <c r="J132" s="46"/>
      <c r="K132" s="46"/>
      <c r="L132" s="31"/>
      <c r="M132" s="30"/>
      <c r="O132" s="30"/>
      <c r="P132" s="30"/>
      <c r="Q132" s="30"/>
      <c r="R132" s="30"/>
      <c r="S132" s="30"/>
      <c r="T132" s="30"/>
      <c r="U132" s="30"/>
      <c r="V132" s="30"/>
      <c r="W132" s="30"/>
      <c r="X132" s="30"/>
      <c r="Y132" s="30"/>
      <c r="Z132" s="30"/>
      <c r="AA132" s="30"/>
      <c r="AB132" s="30"/>
      <c r="AC132" s="30"/>
      <c r="AD132" s="30"/>
      <c r="AE132" s="30"/>
    </row>
  </sheetData>
  <autoFilter ref="C120:K131"/>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0078740157483" right="0.39370078740157483" top="0.39370078740157483" bottom="0.39370078740157483" header="0" footer="0"/>
  <pageSetup paperSize="9" scale="77"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655"/>
  <sheetViews>
    <sheetView showGridLines="0" topLeftCell="A631" workbookViewId="0">
      <selection activeCell="I645" sqref="I645"/>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105</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1569</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1570</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ROUND(J141, 2)</f>
        <v>2451333.7599999998</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ROUND((SUM(BE141:BE654)),  2)</f>
        <v>2451333.7599999998</v>
      </c>
      <c r="G35" s="30"/>
      <c r="H35" s="30"/>
      <c r="I35" s="104">
        <v>0.21</v>
      </c>
      <c r="J35" s="103">
        <f>ROUND(((SUM(BE141:BE654))*I35),  2)</f>
        <v>514780.09</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ROUND((SUM(BF141:BF654)),  2)</f>
        <v>0</v>
      </c>
      <c r="G36" s="30"/>
      <c r="H36" s="30"/>
      <c r="I36" s="104">
        <v>0.15</v>
      </c>
      <c r="J36" s="103">
        <f>ROUND(((SUM(BF141:BF654))*I36),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ROUND((SUM(BG141:BG654)),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ROUND((SUM(BH141:BH654)),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ROUND((SUM(BI141:BI654)),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2966113.8499999996</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1569</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02.1 - Nová výstavba</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J141</f>
        <v>2451333.7599999998</v>
      </c>
      <c r="K98" s="30"/>
      <c r="L98" s="40"/>
      <c r="S98" s="30"/>
      <c r="T98" s="30"/>
      <c r="U98" s="30"/>
      <c r="V98" s="30"/>
      <c r="W98" s="30"/>
      <c r="X98" s="30"/>
      <c r="Y98" s="30"/>
      <c r="Z98" s="30"/>
      <c r="AA98" s="30"/>
      <c r="AB98" s="30"/>
      <c r="AC98" s="30"/>
      <c r="AD98" s="30"/>
      <c r="AE98" s="30"/>
      <c r="AU98" s="18" t="s">
        <v>123</v>
      </c>
    </row>
    <row r="99" spans="1:47" s="9" customFormat="1" ht="24.95" customHeight="1">
      <c r="B99" s="116"/>
      <c r="D99" s="117" t="s">
        <v>124</v>
      </c>
      <c r="E99" s="118"/>
      <c r="F99" s="118"/>
      <c r="G99" s="118"/>
      <c r="H99" s="118"/>
      <c r="I99" s="118"/>
      <c r="J99" s="119">
        <f>J142</f>
        <v>861661.33</v>
      </c>
      <c r="L99" s="116"/>
    </row>
    <row r="100" spans="1:47" s="10" customFormat="1" ht="19.899999999999999" customHeight="1">
      <c r="B100" s="120"/>
      <c r="D100" s="121" t="s">
        <v>547</v>
      </c>
      <c r="E100" s="122"/>
      <c r="F100" s="122"/>
      <c r="G100" s="122"/>
      <c r="H100" s="122"/>
      <c r="I100" s="122"/>
      <c r="J100" s="123">
        <f>J143</f>
        <v>335500.5</v>
      </c>
      <c r="L100" s="120"/>
    </row>
    <row r="101" spans="1:47" s="10" customFormat="1" ht="19.899999999999999" customHeight="1">
      <c r="B101" s="120"/>
      <c r="D101" s="121" t="s">
        <v>126</v>
      </c>
      <c r="E101" s="122"/>
      <c r="F101" s="122"/>
      <c r="G101" s="122"/>
      <c r="H101" s="122"/>
      <c r="I101" s="122"/>
      <c r="J101" s="123">
        <f>J226</f>
        <v>490760.53000000009</v>
      </c>
      <c r="L101" s="120"/>
    </row>
    <row r="102" spans="1:47" s="10" customFormat="1" ht="19.899999999999999" customHeight="1">
      <c r="B102" s="120"/>
      <c r="D102" s="121" t="s">
        <v>127</v>
      </c>
      <c r="E102" s="122"/>
      <c r="F102" s="122"/>
      <c r="G102" s="122"/>
      <c r="H102" s="122"/>
      <c r="I102" s="122"/>
      <c r="J102" s="123">
        <f>J440</f>
        <v>10953.36</v>
      </c>
      <c r="L102" s="120"/>
    </row>
    <row r="103" spans="1:47" s="10" customFormat="1" ht="19.899999999999999" customHeight="1">
      <c r="B103" s="120"/>
      <c r="D103" s="121" t="s">
        <v>129</v>
      </c>
      <c r="E103" s="122"/>
      <c r="F103" s="122"/>
      <c r="G103" s="122"/>
      <c r="H103" s="122"/>
      <c r="I103" s="122"/>
      <c r="J103" s="123">
        <f>J443</f>
        <v>24446.94</v>
      </c>
      <c r="L103" s="120"/>
    </row>
    <row r="104" spans="1:47" s="9" customFormat="1" ht="24.95" customHeight="1">
      <c r="B104" s="116"/>
      <c r="D104" s="117" t="s">
        <v>130</v>
      </c>
      <c r="E104" s="118"/>
      <c r="F104" s="118"/>
      <c r="G104" s="118"/>
      <c r="H104" s="118"/>
      <c r="I104" s="118"/>
      <c r="J104" s="119">
        <f>J445</f>
        <v>1589672.4299999997</v>
      </c>
      <c r="L104" s="116"/>
    </row>
    <row r="105" spans="1:47" s="10" customFormat="1" ht="19.899999999999999" customHeight="1">
      <c r="B105" s="120"/>
      <c r="D105" s="121" t="s">
        <v>550</v>
      </c>
      <c r="E105" s="122"/>
      <c r="F105" s="122"/>
      <c r="G105" s="122"/>
      <c r="H105" s="122"/>
      <c r="I105" s="122"/>
      <c r="J105" s="123">
        <f>J446</f>
        <v>13134.19</v>
      </c>
      <c r="L105" s="120"/>
    </row>
    <row r="106" spans="1:47" s="10" customFormat="1" ht="19.899999999999999" customHeight="1">
      <c r="B106" s="120"/>
      <c r="D106" s="121" t="s">
        <v>131</v>
      </c>
      <c r="E106" s="122"/>
      <c r="F106" s="122"/>
      <c r="G106" s="122"/>
      <c r="H106" s="122"/>
      <c r="I106" s="122"/>
      <c r="J106" s="123">
        <f>J462</f>
        <v>51622.8</v>
      </c>
      <c r="L106" s="120"/>
    </row>
    <row r="107" spans="1:47" s="10" customFormat="1" ht="19.899999999999999" customHeight="1">
      <c r="B107" s="120"/>
      <c r="D107" s="121" t="s">
        <v>132</v>
      </c>
      <c r="E107" s="122"/>
      <c r="F107" s="122"/>
      <c r="G107" s="122"/>
      <c r="H107" s="122"/>
      <c r="I107" s="122"/>
      <c r="J107" s="123">
        <f>J476</f>
        <v>120776.37</v>
      </c>
      <c r="L107" s="120"/>
    </row>
    <row r="108" spans="1:47" s="10" customFormat="1" ht="19.899999999999999" customHeight="1">
      <c r="B108" s="120"/>
      <c r="D108" s="121" t="s">
        <v>551</v>
      </c>
      <c r="E108" s="122"/>
      <c r="F108" s="122"/>
      <c r="G108" s="122"/>
      <c r="H108" s="122"/>
      <c r="I108" s="122"/>
      <c r="J108" s="123">
        <f>J517</f>
        <v>59165.530000000006</v>
      </c>
      <c r="L108" s="120"/>
    </row>
    <row r="109" spans="1:47" s="10" customFormat="1" ht="19.899999999999999" customHeight="1">
      <c r="B109" s="120"/>
      <c r="D109" s="121" t="s">
        <v>133</v>
      </c>
      <c r="E109" s="122"/>
      <c r="F109" s="122"/>
      <c r="G109" s="122"/>
      <c r="H109" s="122"/>
      <c r="I109" s="122"/>
      <c r="J109" s="123">
        <f>J525</f>
        <v>11968.15</v>
      </c>
      <c r="L109" s="120"/>
    </row>
    <row r="110" spans="1:47" s="10" customFormat="1" ht="19.899999999999999" customHeight="1">
      <c r="B110" s="120"/>
      <c r="D110" s="121" t="s">
        <v>134</v>
      </c>
      <c r="E110" s="122"/>
      <c r="F110" s="122"/>
      <c r="G110" s="122"/>
      <c r="H110" s="122"/>
      <c r="I110" s="122"/>
      <c r="J110" s="123">
        <f>J535</f>
        <v>103076.23</v>
      </c>
      <c r="L110" s="120"/>
    </row>
    <row r="111" spans="1:47" s="10" customFormat="1" ht="19.899999999999999" customHeight="1">
      <c r="B111" s="120"/>
      <c r="D111" s="121" t="s">
        <v>1571</v>
      </c>
      <c r="E111" s="122"/>
      <c r="F111" s="122"/>
      <c r="G111" s="122"/>
      <c r="H111" s="122"/>
      <c r="I111" s="122"/>
      <c r="J111" s="123">
        <f>J547</f>
        <v>282374.88</v>
      </c>
      <c r="L111" s="120"/>
    </row>
    <row r="112" spans="1:47" s="10" customFormat="1" ht="19.899999999999999" customHeight="1">
      <c r="B112" s="120"/>
      <c r="D112" s="121" t="s">
        <v>135</v>
      </c>
      <c r="E112" s="122"/>
      <c r="F112" s="122"/>
      <c r="G112" s="122"/>
      <c r="H112" s="122"/>
      <c r="I112" s="122"/>
      <c r="J112" s="123">
        <f>J557</f>
        <v>17704.830000000002</v>
      </c>
      <c r="L112" s="120"/>
    </row>
    <row r="113" spans="1:31" s="10" customFormat="1" ht="19.899999999999999" customHeight="1">
      <c r="B113" s="120"/>
      <c r="D113" s="121" t="s">
        <v>552</v>
      </c>
      <c r="E113" s="122"/>
      <c r="F113" s="122"/>
      <c r="G113" s="122"/>
      <c r="H113" s="122"/>
      <c r="I113" s="122"/>
      <c r="J113" s="123">
        <f>J563</f>
        <v>474458.53</v>
      </c>
      <c r="L113" s="120"/>
    </row>
    <row r="114" spans="1:31" s="10" customFormat="1" ht="19.899999999999999" customHeight="1">
      <c r="B114" s="120"/>
      <c r="D114" s="121" t="s">
        <v>553</v>
      </c>
      <c r="E114" s="122"/>
      <c r="F114" s="122"/>
      <c r="G114" s="122"/>
      <c r="H114" s="122"/>
      <c r="I114" s="122"/>
      <c r="J114" s="123">
        <f>J592</f>
        <v>186385</v>
      </c>
      <c r="L114" s="120"/>
    </row>
    <row r="115" spans="1:31" s="10" customFormat="1" ht="19.899999999999999" customHeight="1">
      <c r="B115" s="120"/>
      <c r="D115" s="121" t="s">
        <v>554</v>
      </c>
      <c r="E115" s="122"/>
      <c r="F115" s="122"/>
      <c r="G115" s="122"/>
      <c r="H115" s="122"/>
      <c r="I115" s="122"/>
      <c r="J115" s="123">
        <f>J598</f>
        <v>90504.26</v>
      </c>
      <c r="L115" s="120"/>
    </row>
    <row r="116" spans="1:31" s="10" customFormat="1" ht="19.899999999999999" customHeight="1">
      <c r="B116" s="120"/>
      <c r="D116" s="121" t="s">
        <v>555</v>
      </c>
      <c r="E116" s="122"/>
      <c r="F116" s="122"/>
      <c r="G116" s="122"/>
      <c r="H116" s="122"/>
      <c r="I116" s="122"/>
      <c r="J116" s="123">
        <f>J612</f>
        <v>46283.51</v>
      </c>
      <c r="L116" s="120"/>
    </row>
    <row r="117" spans="1:31" s="10" customFormat="1" ht="19.899999999999999" customHeight="1">
      <c r="B117" s="120"/>
      <c r="D117" s="121" t="s">
        <v>556</v>
      </c>
      <c r="E117" s="122"/>
      <c r="F117" s="122"/>
      <c r="G117" s="122"/>
      <c r="H117" s="122"/>
      <c r="I117" s="122"/>
      <c r="J117" s="123">
        <f>J624</f>
        <v>7198.01</v>
      </c>
      <c r="L117" s="120"/>
    </row>
    <row r="118" spans="1:31" s="10" customFormat="1" ht="19.899999999999999" customHeight="1">
      <c r="B118" s="120"/>
      <c r="D118" s="121" t="s">
        <v>557</v>
      </c>
      <c r="E118" s="122"/>
      <c r="F118" s="122"/>
      <c r="G118" s="122"/>
      <c r="H118" s="122"/>
      <c r="I118" s="122"/>
      <c r="J118" s="123">
        <f>J631</f>
        <v>27886.97</v>
      </c>
      <c r="L118" s="120"/>
    </row>
    <row r="119" spans="1:31" s="10" customFormat="1" ht="19.899999999999999" customHeight="1">
      <c r="B119" s="120"/>
      <c r="D119" s="121" t="s">
        <v>558</v>
      </c>
      <c r="E119" s="122"/>
      <c r="F119" s="122"/>
      <c r="G119" s="122"/>
      <c r="H119" s="122"/>
      <c r="I119" s="122"/>
      <c r="J119" s="123">
        <f>J643</f>
        <v>97133.17</v>
      </c>
      <c r="L119" s="120"/>
    </row>
    <row r="120" spans="1:31" s="2" customFormat="1" ht="21.7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6.95" customHeight="1">
      <c r="A121" s="30"/>
      <c r="B121" s="45"/>
      <c r="C121" s="46"/>
      <c r="D121" s="46"/>
      <c r="E121" s="46"/>
      <c r="F121" s="46"/>
      <c r="G121" s="46"/>
      <c r="H121" s="46"/>
      <c r="I121" s="46"/>
      <c r="J121" s="46"/>
      <c r="K121" s="46"/>
      <c r="L121" s="40"/>
      <c r="S121" s="30"/>
      <c r="T121" s="30"/>
      <c r="U121" s="30"/>
      <c r="V121" s="30"/>
      <c r="W121" s="30"/>
      <c r="X121" s="30"/>
      <c r="Y121" s="30"/>
      <c r="Z121" s="30"/>
      <c r="AA121" s="30"/>
      <c r="AB121" s="30"/>
      <c r="AC121" s="30"/>
      <c r="AD121" s="30"/>
      <c r="AE121" s="30"/>
    </row>
    <row r="125" spans="1:31" s="2" customFormat="1" ht="6.95" customHeight="1">
      <c r="A125" s="30"/>
      <c r="B125" s="47"/>
      <c r="C125" s="48"/>
      <c r="D125" s="48"/>
      <c r="E125" s="48"/>
      <c r="F125" s="48"/>
      <c r="G125" s="48"/>
      <c r="H125" s="48"/>
      <c r="I125" s="48"/>
      <c r="J125" s="48"/>
      <c r="K125" s="48"/>
      <c r="L125" s="40"/>
      <c r="S125" s="30"/>
      <c r="T125" s="30"/>
      <c r="U125" s="30"/>
      <c r="V125" s="30"/>
      <c r="W125" s="30"/>
      <c r="X125" s="30"/>
      <c r="Y125" s="30"/>
      <c r="Z125" s="30"/>
      <c r="AA125" s="30"/>
      <c r="AB125" s="30"/>
      <c r="AC125" s="30"/>
      <c r="AD125" s="30"/>
      <c r="AE125" s="30"/>
    </row>
    <row r="126" spans="1:31" s="2" customFormat="1" ht="24.95" customHeight="1">
      <c r="A126" s="30"/>
      <c r="B126" s="31"/>
      <c r="C126" s="22" t="s">
        <v>137</v>
      </c>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6.95" customHeight="1">
      <c r="A127" s="30"/>
      <c r="B127" s="31"/>
      <c r="C127" s="30"/>
      <c r="D127" s="30"/>
      <c r="E127" s="30"/>
      <c r="F127" s="30"/>
      <c r="G127" s="30"/>
      <c r="H127" s="30"/>
      <c r="I127" s="30"/>
      <c r="J127" s="30"/>
      <c r="K127" s="30"/>
      <c r="L127" s="40"/>
      <c r="S127" s="30"/>
      <c r="T127" s="30"/>
      <c r="U127" s="30"/>
      <c r="V127" s="30"/>
      <c r="W127" s="30"/>
      <c r="X127" s="30"/>
      <c r="Y127" s="30"/>
      <c r="Z127" s="30"/>
      <c r="AA127" s="30"/>
      <c r="AB127" s="30"/>
      <c r="AC127" s="30"/>
      <c r="AD127" s="30"/>
      <c r="AE127" s="30"/>
    </row>
    <row r="128" spans="1:31" s="2" customFormat="1" ht="12" customHeight="1">
      <c r="A128" s="30"/>
      <c r="B128" s="31"/>
      <c r="C128" s="27" t="s">
        <v>13</v>
      </c>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6.5" customHeight="1">
      <c r="A129" s="30"/>
      <c r="B129" s="31"/>
      <c r="C129" s="30"/>
      <c r="D129" s="30"/>
      <c r="E129" s="252" t="str">
        <f>E7</f>
        <v>Komunitní centrum a hasičská zbrojnice Hněvčeves</v>
      </c>
      <c r="F129" s="253"/>
      <c r="G129" s="253"/>
      <c r="H129" s="253"/>
      <c r="I129" s="30"/>
      <c r="J129" s="30"/>
      <c r="K129" s="30"/>
      <c r="L129" s="40"/>
      <c r="S129" s="30"/>
      <c r="T129" s="30"/>
      <c r="U129" s="30"/>
      <c r="V129" s="30"/>
      <c r="W129" s="30"/>
      <c r="X129" s="30"/>
      <c r="Y129" s="30"/>
      <c r="Z129" s="30"/>
      <c r="AA129" s="30"/>
      <c r="AB129" s="30"/>
      <c r="AC129" s="30"/>
      <c r="AD129" s="30"/>
      <c r="AE129" s="30"/>
    </row>
    <row r="130" spans="1:65" s="1" customFormat="1" ht="12" customHeight="1">
      <c r="B130" s="21"/>
      <c r="C130" s="27" t="s">
        <v>114</v>
      </c>
      <c r="L130" s="21"/>
    </row>
    <row r="131" spans="1:65" s="2" customFormat="1" ht="16.5" customHeight="1">
      <c r="A131" s="30"/>
      <c r="B131" s="31"/>
      <c r="C131" s="30"/>
      <c r="D131" s="30"/>
      <c r="E131" s="252" t="s">
        <v>1569</v>
      </c>
      <c r="F131" s="251"/>
      <c r="G131" s="251"/>
      <c r="H131" s="251"/>
      <c r="I131" s="30"/>
      <c r="J131" s="30"/>
      <c r="K131" s="30"/>
      <c r="L131" s="40"/>
      <c r="S131" s="30"/>
      <c r="T131" s="30"/>
      <c r="U131" s="30"/>
      <c r="V131" s="30"/>
      <c r="W131" s="30"/>
      <c r="X131" s="30"/>
      <c r="Y131" s="30"/>
      <c r="Z131" s="30"/>
      <c r="AA131" s="30"/>
      <c r="AB131" s="30"/>
      <c r="AC131" s="30"/>
      <c r="AD131" s="30"/>
      <c r="AE131" s="30"/>
    </row>
    <row r="132" spans="1:65" s="2" customFormat="1" ht="12" customHeight="1">
      <c r="A132" s="30"/>
      <c r="B132" s="31"/>
      <c r="C132" s="27" t="s">
        <v>116</v>
      </c>
      <c r="D132" s="30"/>
      <c r="E132" s="30"/>
      <c r="F132" s="30"/>
      <c r="G132" s="30"/>
      <c r="H132" s="30"/>
      <c r="I132" s="30"/>
      <c r="J132" s="30"/>
      <c r="K132" s="30"/>
      <c r="L132" s="40"/>
      <c r="S132" s="30"/>
      <c r="T132" s="30"/>
      <c r="U132" s="30"/>
      <c r="V132" s="30"/>
      <c r="W132" s="30"/>
      <c r="X132" s="30"/>
      <c r="Y132" s="30"/>
      <c r="Z132" s="30"/>
      <c r="AA132" s="30"/>
      <c r="AB132" s="30"/>
      <c r="AC132" s="30"/>
      <c r="AD132" s="30"/>
      <c r="AE132" s="30"/>
    </row>
    <row r="133" spans="1:65" s="2" customFormat="1" ht="16.5" customHeight="1">
      <c r="A133" s="30"/>
      <c r="B133" s="31"/>
      <c r="C133" s="30"/>
      <c r="D133" s="30"/>
      <c r="E133" s="244" t="str">
        <f>E11</f>
        <v>02.1 - Nová výstavba</v>
      </c>
      <c r="F133" s="251"/>
      <c r="G133" s="251"/>
      <c r="H133" s="251"/>
      <c r="I133" s="30"/>
      <c r="J133" s="30"/>
      <c r="K133" s="30"/>
      <c r="L133" s="40"/>
      <c r="S133" s="30"/>
      <c r="T133" s="30"/>
      <c r="U133" s="30"/>
      <c r="V133" s="30"/>
      <c r="W133" s="30"/>
      <c r="X133" s="30"/>
      <c r="Y133" s="30"/>
      <c r="Z133" s="30"/>
      <c r="AA133" s="30"/>
      <c r="AB133" s="30"/>
      <c r="AC133" s="30"/>
      <c r="AD133" s="30"/>
      <c r="AE133" s="30"/>
    </row>
    <row r="134" spans="1:65" s="2" customFormat="1" ht="6.95" customHeight="1">
      <c r="A134" s="30"/>
      <c r="B134" s="31"/>
      <c r="C134" s="30"/>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5" s="2" customFormat="1" ht="12" customHeight="1">
      <c r="A135" s="30"/>
      <c r="B135" s="31"/>
      <c r="C135" s="27" t="s">
        <v>17</v>
      </c>
      <c r="D135" s="30"/>
      <c r="E135" s="30"/>
      <c r="F135" s="25" t="str">
        <f>F14</f>
        <v>Hněvčeves 54</v>
      </c>
      <c r="G135" s="30"/>
      <c r="H135" s="30"/>
      <c r="I135" s="27" t="s">
        <v>19</v>
      </c>
      <c r="J135" s="53">
        <f>IF(J14="","",J14)</f>
        <v>43906</v>
      </c>
      <c r="K135" s="30"/>
      <c r="L135" s="40"/>
      <c r="S135" s="30"/>
      <c r="T135" s="30"/>
      <c r="U135" s="30"/>
      <c r="V135" s="30"/>
      <c r="W135" s="30"/>
      <c r="X135" s="30"/>
      <c r="Y135" s="30"/>
      <c r="Z135" s="30"/>
      <c r="AA135" s="30"/>
      <c r="AB135" s="30"/>
      <c r="AC135" s="30"/>
      <c r="AD135" s="30"/>
      <c r="AE135" s="30"/>
    </row>
    <row r="136" spans="1:65" s="2" customFormat="1" ht="6.95" customHeight="1">
      <c r="A136" s="30"/>
      <c r="B136" s="31"/>
      <c r="C136" s="30"/>
      <c r="D136" s="30"/>
      <c r="E136" s="30"/>
      <c r="F136" s="30"/>
      <c r="G136" s="30"/>
      <c r="H136" s="30"/>
      <c r="I136" s="30"/>
      <c r="J136" s="30"/>
      <c r="K136" s="30"/>
      <c r="L136" s="40"/>
      <c r="S136" s="30"/>
      <c r="T136" s="30"/>
      <c r="U136" s="30"/>
      <c r="V136" s="30"/>
      <c r="W136" s="30"/>
      <c r="X136" s="30"/>
      <c r="Y136" s="30"/>
      <c r="Z136" s="30"/>
      <c r="AA136" s="30"/>
      <c r="AB136" s="30"/>
      <c r="AC136" s="30"/>
      <c r="AD136" s="30"/>
      <c r="AE136" s="30"/>
    </row>
    <row r="137" spans="1:65" s="2" customFormat="1" ht="15.2" customHeight="1">
      <c r="A137" s="30"/>
      <c r="B137" s="31"/>
      <c r="C137" s="27" t="s">
        <v>20</v>
      </c>
      <c r="D137" s="30"/>
      <c r="E137" s="30"/>
      <c r="F137" s="25" t="str">
        <f>E17</f>
        <v>Obec Hněvčeves, Hněvčeves 54, 503 15</v>
      </c>
      <c r="G137" s="30"/>
      <c r="H137" s="30"/>
      <c r="I137" s="27" t="s">
        <v>26</v>
      </c>
      <c r="J137" s="28" t="str">
        <f>E23</f>
        <v xml:space="preserve"> </v>
      </c>
      <c r="K137" s="30"/>
      <c r="L137" s="40"/>
      <c r="S137" s="30"/>
      <c r="T137" s="30"/>
      <c r="U137" s="30"/>
      <c r="V137" s="30"/>
      <c r="W137" s="30"/>
      <c r="X137" s="30"/>
      <c r="Y137" s="30"/>
      <c r="Z137" s="30"/>
      <c r="AA137" s="30"/>
      <c r="AB137" s="30"/>
      <c r="AC137" s="30"/>
      <c r="AD137" s="30"/>
      <c r="AE137" s="30"/>
    </row>
    <row r="138" spans="1:65" s="2" customFormat="1" ht="15.2" customHeight="1">
      <c r="A138" s="30"/>
      <c r="B138" s="31"/>
      <c r="C138" s="27" t="s">
        <v>24</v>
      </c>
      <c r="D138" s="30"/>
      <c r="E138" s="30"/>
      <c r="F138" s="25" t="str">
        <f>IF(E20="","",E20)</f>
        <v>Kalkan s.r.o., Textilní 1091, 506 01 Jičín</v>
      </c>
      <c r="G138" s="30"/>
      <c r="H138" s="30"/>
      <c r="I138" s="27" t="s">
        <v>28</v>
      </c>
      <c r="J138" s="28" t="str">
        <f>E26</f>
        <v xml:space="preserve"> </v>
      </c>
      <c r="K138" s="30"/>
      <c r="L138" s="40"/>
      <c r="S138" s="30"/>
      <c r="T138" s="30"/>
      <c r="U138" s="30"/>
      <c r="V138" s="30"/>
      <c r="W138" s="30"/>
      <c r="X138" s="30"/>
      <c r="Y138" s="30"/>
      <c r="Z138" s="30"/>
      <c r="AA138" s="30"/>
      <c r="AB138" s="30"/>
      <c r="AC138" s="30"/>
      <c r="AD138" s="30"/>
      <c r="AE138" s="30"/>
    </row>
    <row r="139" spans="1:65" s="2" customFormat="1" ht="10.35" customHeight="1">
      <c r="A139" s="30"/>
      <c r="B139" s="31"/>
      <c r="C139" s="30"/>
      <c r="D139" s="30"/>
      <c r="E139" s="30"/>
      <c r="F139" s="30"/>
      <c r="G139" s="30"/>
      <c r="H139" s="30"/>
      <c r="I139" s="30"/>
      <c r="J139" s="30"/>
      <c r="K139" s="30"/>
      <c r="L139" s="40"/>
      <c r="S139" s="30"/>
      <c r="T139" s="30"/>
      <c r="U139" s="30"/>
      <c r="V139" s="30"/>
      <c r="W139" s="30"/>
      <c r="X139" s="30"/>
      <c r="Y139" s="30"/>
      <c r="Z139" s="30"/>
      <c r="AA139" s="30"/>
      <c r="AB139" s="30"/>
      <c r="AC139" s="30"/>
      <c r="AD139" s="30"/>
      <c r="AE139" s="30"/>
    </row>
    <row r="140" spans="1:65" s="11" customFormat="1" ht="29.25" customHeight="1">
      <c r="A140" s="124"/>
      <c r="B140" s="125"/>
      <c r="C140" s="126" t="s">
        <v>138</v>
      </c>
      <c r="D140" s="127" t="s">
        <v>56</v>
      </c>
      <c r="E140" s="127" t="s">
        <v>52</v>
      </c>
      <c r="F140" s="127" t="s">
        <v>53</v>
      </c>
      <c r="G140" s="127" t="s">
        <v>139</v>
      </c>
      <c r="H140" s="127" t="s">
        <v>140</v>
      </c>
      <c r="I140" s="127" t="s">
        <v>141</v>
      </c>
      <c r="J140" s="127" t="s">
        <v>121</v>
      </c>
      <c r="K140" s="128" t="s">
        <v>142</v>
      </c>
      <c r="L140" s="129"/>
      <c r="M140" s="60" t="s">
        <v>1</v>
      </c>
      <c r="N140" s="61" t="s">
        <v>35</v>
      </c>
      <c r="O140" s="61" t="s">
        <v>143</v>
      </c>
      <c r="P140" s="61" t="s">
        <v>144</v>
      </c>
      <c r="Q140" s="61" t="s">
        <v>145</v>
      </c>
      <c r="R140" s="61" t="s">
        <v>146</v>
      </c>
      <c r="S140" s="61" t="s">
        <v>147</v>
      </c>
      <c r="T140" s="62" t="s">
        <v>148</v>
      </c>
      <c r="U140" s="124"/>
      <c r="V140" s="124"/>
      <c r="W140" s="124"/>
      <c r="X140" s="124"/>
      <c r="Y140" s="124"/>
      <c r="Z140" s="124"/>
      <c r="AA140" s="124"/>
      <c r="AB140" s="124"/>
      <c r="AC140" s="124"/>
      <c r="AD140" s="124"/>
      <c r="AE140" s="124"/>
    </row>
    <row r="141" spans="1:65" s="2" customFormat="1" ht="22.9" customHeight="1">
      <c r="A141" s="30"/>
      <c r="B141" s="31"/>
      <c r="C141" s="67" t="s">
        <v>149</v>
      </c>
      <c r="D141" s="30"/>
      <c r="E141" s="30"/>
      <c r="F141" s="30"/>
      <c r="G141" s="30"/>
      <c r="H141" s="30"/>
      <c r="I141" s="30"/>
      <c r="J141" s="130">
        <f>BK141</f>
        <v>2451333.7599999998</v>
      </c>
      <c r="K141" s="30"/>
      <c r="L141" s="31"/>
      <c r="M141" s="63"/>
      <c r="N141" s="54"/>
      <c r="O141" s="64"/>
      <c r="P141" s="131">
        <f>P142+P445</f>
        <v>2163.2142300000005</v>
      </c>
      <c r="Q141" s="64"/>
      <c r="R141" s="131">
        <f>R142+R445</f>
        <v>158.55781533000004</v>
      </c>
      <c r="S141" s="64"/>
      <c r="T141" s="132">
        <f>T142+T445</f>
        <v>0</v>
      </c>
      <c r="U141" s="30"/>
      <c r="V141" s="30"/>
      <c r="W141" s="30"/>
      <c r="X141" s="30"/>
      <c r="Y141" s="30"/>
      <c r="Z141" s="30"/>
      <c r="AA141" s="30"/>
      <c r="AB141" s="30"/>
      <c r="AC141" s="30"/>
      <c r="AD141" s="30"/>
      <c r="AE141" s="30"/>
      <c r="AT141" s="18" t="s">
        <v>70</v>
      </c>
      <c r="AU141" s="18" t="s">
        <v>123</v>
      </c>
      <c r="BK141" s="133">
        <f>BK142+BK445</f>
        <v>2451333.7599999998</v>
      </c>
    </row>
    <row r="142" spans="1:65" s="12" customFormat="1" ht="25.9" customHeight="1">
      <c r="B142" s="134"/>
      <c r="D142" s="135" t="s">
        <v>70</v>
      </c>
      <c r="E142" s="136" t="s">
        <v>150</v>
      </c>
      <c r="F142" s="136" t="s">
        <v>151</v>
      </c>
      <c r="J142" s="137">
        <f>BK142</f>
        <v>861661.33</v>
      </c>
      <c r="L142" s="134"/>
      <c r="M142" s="138"/>
      <c r="N142" s="139"/>
      <c r="O142" s="139"/>
      <c r="P142" s="140">
        <f>P143+P226+P440+P443</f>
        <v>1484.2365340000003</v>
      </c>
      <c r="Q142" s="139"/>
      <c r="R142" s="140">
        <f>R143+R226+R440+R443</f>
        <v>144.84501274000004</v>
      </c>
      <c r="S142" s="139"/>
      <c r="T142" s="141">
        <f>T143+T226+T440+T443</f>
        <v>0</v>
      </c>
      <c r="AR142" s="135" t="s">
        <v>78</v>
      </c>
      <c r="AT142" s="142" t="s">
        <v>70</v>
      </c>
      <c r="AU142" s="142" t="s">
        <v>71</v>
      </c>
      <c r="AY142" s="135" t="s">
        <v>152</v>
      </c>
      <c r="BK142" s="143">
        <f>BK143+BK226+BK440+BK443</f>
        <v>861661.33</v>
      </c>
    </row>
    <row r="143" spans="1:65" s="12" customFormat="1" ht="22.9" customHeight="1">
      <c r="B143" s="134"/>
      <c r="D143" s="135" t="s">
        <v>70</v>
      </c>
      <c r="E143" s="144" t="s">
        <v>170</v>
      </c>
      <c r="F143" s="144" t="s">
        <v>636</v>
      </c>
      <c r="J143" s="145">
        <f>BK143</f>
        <v>335500.5</v>
      </c>
      <c r="L143" s="134"/>
      <c r="M143" s="138"/>
      <c r="N143" s="139"/>
      <c r="O143" s="139"/>
      <c r="P143" s="140">
        <f>SUM(P144:P225)</f>
        <v>409.23263800000001</v>
      </c>
      <c r="Q143" s="139"/>
      <c r="R143" s="140">
        <f>SUM(R144:R225)</f>
        <v>89.783399960000011</v>
      </c>
      <c r="S143" s="139"/>
      <c r="T143" s="141">
        <f>SUM(T144:T225)</f>
        <v>0</v>
      </c>
      <c r="AR143" s="135" t="s">
        <v>78</v>
      </c>
      <c r="AT143" s="142" t="s">
        <v>70</v>
      </c>
      <c r="AU143" s="142" t="s">
        <v>78</v>
      </c>
      <c r="AY143" s="135" t="s">
        <v>152</v>
      </c>
      <c r="BK143" s="143">
        <f>SUM(BK144:BK225)</f>
        <v>335500.5</v>
      </c>
    </row>
    <row r="144" spans="1:65" s="2" customFormat="1" ht="21.75" customHeight="1">
      <c r="A144" s="30"/>
      <c r="B144" s="146"/>
      <c r="C144" s="147" t="s">
        <v>78</v>
      </c>
      <c r="D144" s="147" t="s">
        <v>154</v>
      </c>
      <c r="E144" s="148" t="s">
        <v>1572</v>
      </c>
      <c r="F144" s="149" t="s">
        <v>1573</v>
      </c>
      <c r="G144" s="150" t="s">
        <v>157</v>
      </c>
      <c r="H144" s="151">
        <v>111.366</v>
      </c>
      <c r="I144" s="152">
        <v>794.64</v>
      </c>
      <c r="J144" s="152">
        <f>ROUND(I144*H144,2)</f>
        <v>88495.88</v>
      </c>
      <c r="K144" s="149" t="s">
        <v>173</v>
      </c>
      <c r="L144" s="31"/>
      <c r="M144" s="153" t="s">
        <v>1</v>
      </c>
      <c r="N144" s="154" t="s">
        <v>36</v>
      </c>
      <c r="O144" s="155">
        <v>0.83</v>
      </c>
      <c r="P144" s="155">
        <f>O144*H144</f>
        <v>92.433779999999999</v>
      </c>
      <c r="Q144" s="155">
        <v>0.26032</v>
      </c>
      <c r="R144" s="155">
        <f>Q144*H144</f>
        <v>28.99079712</v>
      </c>
      <c r="S144" s="155">
        <v>0</v>
      </c>
      <c r="T144" s="156">
        <f>S144*H144</f>
        <v>0</v>
      </c>
      <c r="U144" s="30"/>
      <c r="V144" s="30"/>
      <c r="W144" s="30"/>
      <c r="X144" s="30"/>
      <c r="Y144" s="30"/>
      <c r="Z144" s="30"/>
      <c r="AA144" s="30"/>
      <c r="AB144" s="30"/>
      <c r="AC144" s="30"/>
      <c r="AD144" s="30"/>
      <c r="AE144" s="30"/>
      <c r="AR144" s="157" t="s">
        <v>158</v>
      </c>
      <c r="AT144" s="157" t="s">
        <v>154</v>
      </c>
      <c r="AU144" s="157" t="s">
        <v>80</v>
      </c>
      <c r="AY144" s="18" t="s">
        <v>152</v>
      </c>
      <c r="BE144" s="158">
        <f>IF(N144="základní",J144,0)</f>
        <v>88495.88</v>
      </c>
      <c r="BF144" s="158">
        <f>IF(N144="snížená",J144,0)</f>
        <v>0</v>
      </c>
      <c r="BG144" s="158">
        <f>IF(N144="zákl. přenesená",J144,0)</f>
        <v>0</v>
      </c>
      <c r="BH144" s="158">
        <f>IF(N144="sníž. přenesená",J144,0)</f>
        <v>0</v>
      </c>
      <c r="BI144" s="158">
        <f>IF(N144="nulová",J144,0)</f>
        <v>0</v>
      </c>
      <c r="BJ144" s="18" t="s">
        <v>78</v>
      </c>
      <c r="BK144" s="158">
        <f>ROUND(I144*H144,2)</f>
        <v>88495.88</v>
      </c>
      <c r="BL144" s="18" t="s">
        <v>158</v>
      </c>
      <c r="BM144" s="157" t="s">
        <v>1574</v>
      </c>
    </row>
    <row r="145" spans="2:51" s="15" customFormat="1">
      <c r="B145" s="174"/>
      <c r="D145" s="160" t="s">
        <v>160</v>
      </c>
      <c r="E145" s="175" t="s">
        <v>1</v>
      </c>
      <c r="F145" s="176" t="s">
        <v>1575</v>
      </c>
      <c r="H145" s="175" t="s">
        <v>1</v>
      </c>
      <c r="L145" s="174"/>
      <c r="M145" s="177"/>
      <c r="N145" s="178"/>
      <c r="O145" s="178"/>
      <c r="P145" s="178"/>
      <c r="Q145" s="178"/>
      <c r="R145" s="178"/>
      <c r="S145" s="178"/>
      <c r="T145" s="179"/>
      <c r="AT145" s="175" t="s">
        <v>160</v>
      </c>
      <c r="AU145" s="175" t="s">
        <v>80</v>
      </c>
      <c r="AV145" s="15" t="s">
        <v>78</v>
      </c>
      <c r="AW145" s="15" t="s">
        <v>27</v>
      </c>
      <c r="AX145" s="15" t="s">
        <v>71</v>
      </c>
      <c r="AY145" s="175" t="s">
        <v>152</v>
      </c>
    </row>
    <row r="146" spans="2:51" s="13" customFormat="1">
      <c r="B146" s="159"/>
      <c r="D146" s="160" t="s">
        <v>160</v>
      </c>
      <c r="E146" s="161" t="s">
        <v>1</v>
      </c>
      <c r="F146" s="162" t="s">
        <v>1576</v>
      </c>
      <c r="H146" s="163">
        <v>89.28</v>
      </c>
      <c r="L146" s="159"/>
      <c r="M146" s="164"/>
      <c r="N146" s="165"/>
      <c r="O146" s="165"/>
      <c r="P146" s="165"/>
      <c r="Q146" s="165"/>
      <c r="R146" s="165"/>
      <c r="S146" s="165"/>
      <c r="T146" s="166"/>
      <c r="AT146" s="161" t="s">
        <v>160</v>
      </c>
      <c r="AU146" s="161" t="s">
        <v>80</v>
      </c>
      <c r="AV146" s="13" t="s">
        <v>80</v>
      </c>
      <c r="AW146" s="13" t="s">
        <v>27</v>
      </c>
      <c r="AX146" s="13" t="s">
        <v>71</v>
      </c>
      <c r="AY146" s="161" t="s">
        <v>152</v>
      </c>
    </row>
    <row r="147" spans="2:51" s="13" customFormat="1">
      <c r="B147" s="159"/>
      <c r="D147" s="160" t="s">
        <v>160</v>
      </c>
      <c r="E147" s="161" t="s">
        <v>1</v>
      </c>
      <c r="F147" s="162" t="s">
        <v>965</v>
      </c>
      <c r="H147" s="163">
        <v>-14.4</v>
      </c>
      <c r="L147" s="159"/>
      <c r="M147" s="164"/>
      <c r="N147" s="165"/>
      <c r="O147" s="165"/>
      <c r="P147" s="165"/>
      <c r="Q147" s="165"/>
      <c r="R147" s="165"/>
      <c r="S147" s="165"/>
      <c r="T147" s="166"/>
      <c r="AT147" s="161" t="s">
        <v>160</v>
      </c>
      <c r="AU147" s="161" t="s">
        <v>80</v>
      </c>
      <c r="AV147" s="13" t="s">
        <v>80</v>
      </c>
      <c r="AW147" s="13" t="s">
        <v>27</v>
      </c>
      <c r="AX147" s="13" t="s">
        <v>71</v>
      </c>
      <c r="AY147" s="161" t="s">
        <v>152</v>
      </c>
    </row>
    <row r="148" spans="2:51" s="13" customFormat="1">
      <c r="B148" s="159"/>
      <c r="D148" s="160" t="s">
        <v>160</v>
      </c>
      <c r="E148" s="161" t="s">
        <v>1</v>
      </c>
      <c r="F148" s="162" t="s">
        <v>964</v>
      </c>
      <c r="H148" s="163">
        <v>-3.6</v>
      </c>
      <c r="L148" s="159"/>
      <c r="M148" s="164"/>
      <c r="N148" s="165"/>
      <c r="O148" s="165"/>
      <c r="P148" s="165"/>
      <c r="Q148" s="165"/>
      <c r="R148" s="165"/>
      <c r="S148" s="165"/>
      <c r="T148" s="166"/>
      <c r="AT148" s="161" t="s">
        <v>160</v>
      </c>
      <c r="AU148" s="161" t="s">
        <v>80</v>
      </c>
      <c r="AV148" s="13" t="s">
        <v>80</v>
      </c>
      <c r="AW148" s="13" t="s">
        <v>27</v>
      </c>
      <c r="AX148" s="13" t="s">
        <v>71</v>
      </c>
      <c r="AY148" s="161" t="s">
        <v>152</v>
      </c>
    </row>
    <row r="149" spans="2:51" s="16" customFormat="1">
      <c r="B149" s="186"/>
      <c r="D149" s="160" t="s">
        <v>160</v>
      </c>
      <c r="E149" s="187" t="s">
        <v>1</v>
      </c>
      <c r="F149" s="188" t="s">
        <v>691</v>
      </c>
      <c r="H149" s="189">
        <v>71.28</v>
      </c>
      <c r="L149" s="186"/>
      <c r="M149" s="190"/>
      <c r="N149" s="191"/>
      <c r="O149" s="191"/>
      <c r="P149" s="191"/>
      <c r="Q149" s="191"/>
      <c r="R149" s="191"/>
      <c r="S149" s="191"/>
      <c r="T149" s="192"/>
      <c r="AT149" s="187" t="s">
        <v>160</v>
      </c>
      <c r="AU149" s="187" t="s">
        <v>80</v>
      </c>
      <c r="AV149" s="16" t="s">
        <v>170</v>
      </c>
      <c r="AW149" s="16" t="s">
        <v>27</v>
      </c>
      <c r="AX149" s="16" t="s">
        <v>71</v>
      </c>
      <c r="AY149" s="187" t="s">
        <v>152</v>
      </c>
    </row>
    <row r="150" spans="2:51" s="15" customFormat="1">
      <c r="B150" s="174"/>
      <c r="D150" s="160" t="s">
        <v>160</v>
      </c>
      <c r="E150" s="175" t="s">
        <v>1</v>
      </c>
      <c r="F150" s="176" t="s">
        <v>1577</v>
      </c>
      <c r="H150" s="175" t="s">
        <v>1</v>
      </c>
      <c r="L150" s="174"/>
      <c r="M150" s="177"/>
      <c r="N150" s="178"/>
      <c r="O150" s="178"/>
      <c r="P150" s="178"/>
      <c r="Q150" s="178"/>
      <c r="R150" s="178"/>
      <c r="S150" s="178"/>
      <c r="T150" s="179"/>
      <c r="AT150" s="175" t="s">
        <v>160</v>
      </c>
      <c r="AU150" s="175" t="s">
        <v>80</v>
      </c>
      <c r="AV150" s="15" t="s">
        <v>78</v>
      </c>
      <c r="AW150" s="15" t="s">
        <v>27</v>
      </c>
      <c r="AX150" s="15" t="s">
        <v>71</v>
      </c>
      <c r="AY150" s="175" t="s">
        <v>152</v>
      </c>
    </row>
    <row r="151" spans="2:51" s="13" customFormat="1">
      <c r="B151" s="159"/>
      <c r="D151" s="160" t="s">
        <v>160</v>
      </c>
      <c r="E151" s="161" t="s">
        <v>1</v>
      </c>
      <c r="F151" s="162" t="s">
        <v>1578</v>
      </c>
      <c r="H151" s="163">
        <v>15.23</v>
      </c>
      <c r="L151" s="159"/>
      <c r="M151" s="164"/>
      <c r="N151" s="165"/>
      <c r="O151" s="165"/>
      <c r="P151" s="165"/>
      <c r="Q151" s="165"/>
      <c r="R151" s="165"/>
      <c r="S151" s="165"/>
      <c r="T151" s="166"/>
      <c r="AT151" s="161" t="s">
        <v>160</v>
      </c>
      <c r="AU151" s="161" t="s">
        <v>80</v>
      </c>
      <c r="AV151" s="13" t="s">
        <v>80</v>
      </c>
      <c r="AW151" s="13" t="s">
        <v>27</v>
      </c>
      <c r="AX151" s="13" t="s">
        <v>71</v>
      </c>
      <c r="AY151" s="161" t="s">
        <v>152</v>
      </c>
    </row>
    <row r="152" spans="2:51" s="15" customFormat="1">
      <c r="B152" s="174"/>
      <c r="D152" s="160" t="s">
        <v>160</v>
      </c>
      <c r="E152" s="175" t="s">
        <v>1</v>
      </c>
      <c r="F152" s="176" t="s">
        <v>1579</v>
      </c>
      <c r="H152" s="175" t="s">
        <v>1</v>
      </c>
      <c r="L152" s="174"/>
      <c r="M152" s="177"/>
      <c r="N152" s="178"/>
      <c r="O152" s="178"/>
      <c r="P152" s="178"/>
      <c r="Q152" s="178"/>
      <c r="R152" s="178"/>
      <c r="S152" s="178"/>
      <c r="T152" s="179"/>
      <c r="AT152" s="175" t="s">
        <v>160</v>
      </c>
      <c r="AU152" s="175" t="s">
        <v>80</v>
      </c>
      <c r="AV152" s="15" t="s">
        <v>78</v>
      </c>
      <c r="AW152" s="15" t="s">
        <v>27</v>
      </c>
      <c r="AX152" s="15" t="s">
        <v>71</v>
      </c>
      <c r="AY152" s="175" t="s">
        <v>152</v>
      </c>
    </row>
    <row r="153" spans="2:51" s="13" customFormat="1">
      <c r="B153" s="159"/>
      <c r="D153" s="160" t="s">
        <v>160</v>
      </c>
      <c r="E153" s="161" t="s">
        <v>1</v>
      </c>
      <c r="F153" s="162" t="s">
        <v>1580</v>
      </c>
      <c r="H153" s="163">
        <v>4.3099999999999996</v>
      </c>
      <c r="L153" s="159"/>
      <c r="M153" s="164"/>
      <c r="N153" s="165"/>
      <c r="O153" s="165"/>
      <c r="P153" s="165"/>
      <c r="Q153" s="165"/>
      <c r="R153" s="165"/>
      <c r="S153" s="165"/>
      <c r="T153" s="166"/>
      <c r="AT153" s="161" t="s">
        <v>160</v>
      </c>
      <c r="AU153" s="161" t="s">
        <v>80</v>
      </c>
      <c r="AV153" s="13" t="s">
        <v>80</v>
      </c>
      <c r="AW153" s="13" t="s">
        <v>27</v>
      </c>
      <c r="AX153" s="13" t="s">
        <v>71</v>
      </c>
      <c r="AY153" s="161" t="s">
        <v>152</v>
      </c>
    </row>
    <row r="154" spans="2:51" s="16" customFormat="1">
      <c r="B154" s="186"/>
      <c r="D154" s="160" t="s">
        <v>160</v>
      </c>
      <c r="E154" s="187" t="s">
        <v>1</v>
      </c>
      <c r="F154" s="188" t="s">
        <v>691</v>
      </c>
      <c r="H154" s="189">
        <v>19.54</v>
      </c>
      <c r="L154" s="186"/>
      <c r="M154" s="190"/>
      <c r="N154" s="191"/>
      <c r="O154" s="191"/>
      <c r="P154" s="191"/>
      <c r="Q154" s="191"/>
      <c r="R154" s="191"/>
      <c r="S154" s="191"/>
      <c r="T154" s="192"/>
      <c r="AT154" s="187" t="s">
        <v>160</v>
      </c>
      <c r="AU154" s="187" t="s">
        <v>80</v>
      </c>
      <c r="AV154" s="16" t="s">
        <v>170</v>
      </c>
      <c r="AW154" s="16" t="s">
        <v>27</v>
      </c>
      <c r="AX154" s="16" t="s">
        <v>71</v>
      </c>
      <c r="AY154" s="187" t="s">
        <v>152</v>
      </c>
    </row>
    <row r="155" spans="2:51" s="13" customFormat="1">
      <c r="B155" s="159"/>
      <c r="D155" s="160" t="s">
        <v>160</v>
      </c>
      <c r="E155" s="161" t="s">
        <v>1</v>
      </c>
      <c r="F155" s="162" t="s">
        <v>1581</v>
      </c>
      <c r="H155" s="163">
        <v>7.75</v>
      </c>
      <c r="L155" s="159"/>
      <c r="M155" s="164"/>
      <c r="N155" s="165"/>
      <c r="O155" s="165"/>
      <c r="P155" s="165"/>
      <c r="Q155" s="165"/>
      <c r="R155" s="165"/>
      <c r="S155" s="165"/>
      <c r="T155" s="166"/>
      <c r="AT155" s="161" t="s">
        <v>160</v>
      </c>
      <c r="AU155" s="161" t="s">
        <v>80</v>
      </c>
      <c r="AV155" s="13" t="s">
        <v>80</v>
      </c>
      <c r="AW155" s="13" t="s">
        <v>27</v>
      </c>
      <c r="AX155" s="13" t="s">
        <v>71</v>
      </c>
      <c r="AY155" s="161" t="s">
        <v>152</v>
      </c>
    </row>
    <row r="156" spans="2:51" s="13" customFormat="1">
      <c r="B156" s="159"/>
      <c r="D156" s="160" t="s">
        <v>160</v>
      </c>
      <c r="E156" s="161" t="s">
        <v>1</v>
      </c>
      <c r="F156" s="162" t="s">
        <v>347</v>
      </c>
      <c r="H156" s="163">
        <v>-3.78</v>
      </c>
      <c r="L156" s="159"/>
      <c r="M156" s="164"/>
      <c r="N156" s="165"/>
      <c r="O156" s="165"/>
      <c r="P156" s="165"/>
      <c r="Q156" s="165"/>
      <c r="R156" s="165"/>
      <c r="S156" s="165"/>
      <c r="T156" s="166"/>
      <c r="AT156" s="161" t="s">
        <v>160</v>
      </c>
      <c r="AU156" s="161" t="s">
        <v>80</v>
      </c>
      <c r="AV156" s="13" t="s">
        <v>80</v>
      </c>
      <c r="AW156" s="13" t="s">
        <v>27</v>
      </c>
      <c r="AX156" s="13" t="s">
        <v>71</v>
      </c>
      <c r="AY156" s="161" t="s">
        <v>152</v>
      </c>
    </row>
    <row r="157" spans="2:51" s="16" customFormat="1">
      <c r="B157" s="186"/>
      <c r="D157" s="160" t="s">
        <v>160</v>
      </c>
      <c r="E157" s="187" t="s">
        <v>1</v>
      </c>
      <c r="F157" s="188" t="s">
        <v>691</v>
      </c>
      <c r="H157" s="189">
        <v>3.97</v>
      </c>
      <c r="L157" s="186"/>
      <c r="M157" s="190"/>
      <c r="N157" s="191"/>
      <c r="O157" s="191"/>
      <c r="P157" s="191"/>
      <c r="Q157" s="191"/>
      <c r="R157" s="191"/>
      <c r="S157" s="191"/>
      <c r="T157" s="192"/>
      <c r="AT157" s="187" t="s">
        <v>160</v>
      </c>
      <c r="AU157" s="187" t="s">
        <v>80</v>
      </c>
      <c r="AV157" s="16" t="s">
        <v>170</v>
      </c>
      <c r="AW157" s="16" t="s">
        <v>27</v>
      </c>
      <c r="AX157" s="16" t="s">
        <v>71</v>
      </c>
      <c r="AY157" s="187" t="s">
        <v>152</v>
      </c>
    </row>
    <row r="158" spans="2:51" s="13" customFormat="1">
      <c r="B158" s="159"/>
      <c r="D158" s="160" t="s">
        <v>160</v>
      </c>
      <c r="E158" s="161" t="s">
        <v>1</v>
      </c>
      <c r="F158" s="162" t="s">
        <v>1582</v>
      </c>
      <c r="H158" s="163">
        <v>16.576000000000001</v>
      </c>
      <c r="L158" s="159"/>
      <c r="M158" s="164"/>
      <c r="N158" s="165"/>
      <c r="O158" s="165"/>
      <c r="P158" s="165"/>
      <c r="Q158" s="165"/>
      <c r="R158" s="165"/>
      <c r="S158" s="165"/>
      <c r="T158" s="166"/>
      <c r="AT158" s="161" t="s">
        <v>160</v>
      </c>
      <c r="AU158" s="161" t="s">
        <v>80</v>
      </c>
      <c r="AV158" s="13" t="s">
        <v>80</v>
      </c>
      <c r="AW158" s="13" t="s">
        <v>27</v>
      </c>
      <c r="AX158" s="13" t="s">
        <v>71</v>
      </c>
      <c r="AY158" s="161" t="s">
        <v>152</v>
      </c>
    </row>
    <row r="159" spans="2:51" s="16" customFormat="1">
      <c r="B159" s="186"/>
      <c r="D159" s="160" t="s">
        <v>160</v>
      </c>
      <c r="E159" s="187" t="s">
        <v>1</v>
      </c>
      <c r="F159" s="188" t="s">
        <v>691</v>
      </c>
      <c r="H159" s="189">
        <v>16.576000000000001</v>
      </c>
      <c r="L159" s="186"/>
      <c r="M159" s="190"/>
      <c r="N159" s="191"/>
      <c r="O159" s="191"/>
      <c r="P159" s="191"/>
      <c r="Q159" s="191"/>
      <c r="R159" s="191"/>
      <c r="S159" s="191"/>
      <c r="T159" s="192"/>
      <c r="AT159" s="187" t="s">
        <v>160</v>
      </c>
      <c r="AU159" s="187" t="s">
        <v>80</v>
      </c>
      <c r="AV159" s="16" t="s">
        <v>170</v>
      </c>
      <c r="AW159" s="16" t="s">
        <v>27</v>
      </c>
      <c r="AX159" s="16" t="s">
        <v>71</v>
      </c>
      <c r="AY159" s="187" t="s">
        <v>152</v>
      </c>
    </row>
    <row r="160" spans="2:51" s="14" customFormat="1">
      <c r="B160" s="167"/>
      <c r="D160" s="160" t="s">
        <v>160</v>
      </c>
      <c r="E160" s="168" t="s">
        <v>1</v>
      </c>
      <c r="F160" s="169" t="s">
        <v>162</v>
      </c>
      <c r="H160" s="170">
        <v>111.366</v>
      </c>
      <c r="L160" s="167"/>
      <c r="M160" s="171"/>
      <c r="N160" s="172"/>
      <c r="O160" s="172"/>
      <c r="P160" s="172"/>
      <c r="Q160" s="172"/>
      <c r="R160" s="172"/>
      <c r="S160" s="172"/>
      <c r="T160" s="173"/>
      <c r="AT160" s="168" t="s">
        <v>160</v>
      </c>
      <c r="AU160" s="168" t="s">
        <v>80</v>
      </c>
      <c r="AV160" s="14" t="s">
        <v>158</v>
      </c>
      <c r="AW160" s="14" t="s">
        <v>27</v>
      </c>
      <c r="AX160" s="14" t="s">
        <v>78</v>
      </c>
      <c r="AY160" s="168" t="s">
        <v>152</v>
      </c>
    </row>
    <row r="161" spans="1:65" s="2" customFormat="1" ht="21.75" customHeight="1">
      <c r="A161" s="30"/>
      <c r="B161" s="146"/>
      <c r="C161" s="147" t="s">
        <v>80</v>
      </c>
      <c r="D161" s="147" t="s">
        <v>154</v>
      </c>
      <c r="E161" s="148" t="s">
        <v>653</v>
      </c>
      <c r="F161" s="149" t="s">
        <v>654</v>
      </c>
      <c r="G161" s="150" t="s">
        <v>157</v>
      </c>
      <c r="H161" s="151">
        <v>119.84099999999999</v>
      </c>
      <c r="I161" s="152">
        <v>1127.28</v>
      </c>
      <c r="J161" s="152">
        <f>ROUND(I161*H161,2)</f>
        <v>135094.35999999999</v>
      </c>
      <c r="K161" s="149" t="s">
        <v>173</v>
      </c>
      <c r="L161" s="31"/>
      <c r="M161" s="153" t="s">
        <v>1</v>
      </c>
      <c r="N161" s="154" t="s">
        <v>36</v>
      </c>
      <c r="O161" s="155">
        <v>1.1599999999999999</v>
      </c>
      <c r="P161" s="155">
        <f>O161*H161</f>
        <v>139.01555999999999</v>
      </c>
      <c r="Q161" s="155">
        <v>0.34116000000000002</v>
      </c>
      <c r="R161" s="155">
        <f>Q161*H161</f>
        <v>40.884955560000002</v>
      </c>
      <c r="S161" s="155">
        <v>0</v>
      </c>
      <c r="T161" s="156">
        <f>S161*H161</f>
        <v>0</v>
      </c>
      <c r="U161" s="30"/>
      <c r="V161" s="30"/>
      <c r="W161" s="30"/>
      <c r="X161" s="30"/>
      <c r="Y161" s="30"/>
      <c r="Z161" s="30"/>
      <c r="AA161" s="30"/>
      <c r="AB161" s="30"/>
      <c r="AC161" s="30"/>
      <c r="AD161" s="30"/>
      <c r="AE161" s="30"/>
      <c r="AR161" s="157" t="s">
        <v>158</v>
      </c>
      <c r="AT161" s="157" t="s">
        <v>154</v>
      </c>
      <c r="AU161" s="157" t="s">
        <v>80</v>
      </c>
      <c r="AY161" s="18" t="s">
        <v>152</v>
      </c>
      <c r="BE161" s="158">
        <f>IF(N161="základní",J161,0)</f>
        <v>135094.35999999999</v>
      </c>
      <c r="BF161" s="158">
        <f>IF(N161="snížená",J161,0)</f>
        <v>0</v>
      </c>
      <c r="BG161" s="158">
        <f>IF(N161="zákl. přenesená",J161,0)</f>
        <v>0</v>
      </c>
      <c r="BH161" s="158">
        <f>IF(N161="sníž. přenesená",J161,0)</f>
        <v>0</v>
      </c>
      <c r="BI161" s="158">
        <f>IF(N161="nulová",J161,0)</f>
        <v>0</v>
      </c>
      <c r="BJ161" s="18" t="s">
        <v>78</v>
      </c>
      <c r="BK161" s="158">
        <f>ROUND(I161*H161,2)</f>
        <v>135094.35999999999</v>
      </c>
      <c r="BL161" s="18" t="s">
        <v>158</v>
      </c>
      <c r="BM161" s="157" t="s">
        <v>1583</v>
      </c>
    </row>
    <row r="162" spans="1:65" s="15" customFormat="1">
      <c r="B162" s="174"/>
      <c r="D162" s="160" t="s">
        <v>160</v>
      </c>
      <c r="E162" s="175" t="s">
        <v>1</v>
      </c>
      <c r="F162" s="176" t="s">
        <v>1584</v>
      </c>
      <c r="H162" s="175" t="s">
        <v>1</v>
      </c>
      <c r="L162" s="174"/>
      <c r="M162" s="177"/>
      <c r="N162" s="178"/>
      <c r="O162" s="178"/>
      <c r="P162" s="178"/>
      <c r="Q162" s="178"/>
      <c r="R162" s="178"/>
      <c r="S162" s="178"/>
      <c r="T162" s="179"/>
      <c r="AT162" s="175" t="s">
        <v>160</v>
      </c>
      <c r="AU162" s="175" t="s">
        <v>80</v>
      </c>
      <c r="AV162" s="15" t="s">
        <v>78</v>
      </c>
      <c r="AW162" s="15" t="s">
        <v>27</v>
      </c>
      <c r="AX162" s="15" t="s">
        <v>71</v>
      </c>
      <c r="AY162" s="175" t="s">
        <v>152</v>
      </c>
    </row>
    <row r="163" spans="1:65" s="13" customFormat="1">
      <c r="B163" s="159"/>
      <c r="D163" s="160" t="s">
        <v>160</v>
      </c>
      <c r="E163" s="161" t="s">
        <v>1</v>
      </c>
      <c r="F163" s="162" t="s">
        <v>1585</v>
      </c>
      <c r="H163" s="163">
        <v>117.792</v>
      </c>
      <c r="L163" s="159"/>
      <c r="M163" s="164"/>
      <c r="N163" s="165"/>
      <c r="O163" s="165"/>
      <c r="P163" s="165"/>
      <c r="Q163" s="165"/>
      <c r="R163" s="165"/>
      <c r="S163" s="165"/>
      <c r="T163" s="166"/>
      <c r="AT163" s="161" t="s">
        <v>160</v>
      </c>
      <c r="AU163" s="161" t="s">
        <v>80</v>
      </c>
      <c r="AV163" s="13" t="s">
        <v>80</v>
      </c>
      <c r="AW163" s="13" t="s">
        <v>27</v>
      </c>
      <c r="AX163" s="13" t="s">
        <v>71</v>
      </c>
      <c r="AY163" s="161" t="s">
        <v>152</v>
      </c>
    </row>
    <row r="164" spans="1:65" s="13" customFormat="1">
      <c r="B164" s="159"/>
      <c r="D164" s="160" t="s">
        <v>160</v>
      </c>
      <c r="E164" s="161" t="s">
        <v>1</v>
      </c>
      <c r="F164" s="162" t="s">
        <v>959</v>
      </c>
      <c r="H164" s="163">
        <v>-17.5</v>
      </c>
      <c r="L164" s="159"/>
      <c r="M164" s="164"/>
      <c r="N164" s="165"/>
      <c r="O164" s="165"/>
      <c r="P164" s="165"/>
      <c r="Q164" s="165"/>
      <c r="R164" s="165"/>
      <c r="S164" s="165"/>
      <c r="T164" s="166"/>
      <c r="AT164" s="161" t="s">
        <v>160</v>
      </c>
      <c r="AU164" s="161" t="s">
        <v>80</v>
      </c>
      <c r="AV164" s="13" t="s">
        <v>80</v>
      </c>
      <c r="AW164" s="13" t="s">
        <v>27</v>
      </c>
      <c r="AX164" s="13" t="s">
        <v>71</v>
      </c>
      <c r="AY164" s="161" t="s">
        <v>152</v>
      </c>
    </row>
    <row r="165" spans="1:65" s="13" customFormat="1">
      <c r="B165" s="159"/>
      <c r="D165" s="160" t="s">
        <v>160</v>
      </c>
      <c r="E165" s="161" t="s">
        <v>1</v>
      </c>
      <c r="F165" s="162" t="s">
        <v>960</v>
      </c>
      <c r="H165" s="163">
        <v>-1.875</v>
      </c>
      <c r="L165" s="159"/>
      <c r="M165" s="164"/>
      <c r="N165" s="165"/>
      <c r="O165" s="165"/>
      <c r="P165" s="165"/>
      <c r="Q165" s="165"/>
      <c r="R165" s="165"/>
      <c r="S165" s="165"/>
      <c r="T165" s="166"/>
      <c r="AT165" s="161" t="s">
        <v>160</v>
      </c>
      <c r="AU165" s="161" t="s">
        <v>80</v>
      </c>
      <c r="AV165" s="13" t="s">
        <v>80</v>
      </c>
      <c r="AW165" s="13" t="s">
        <v>27</v>
      </c>
      <c r="AX165" s="13" t="s">
        <v>71</v>
      </c>
      <c r="AY165" s="161" t="s">
        <v>152</v>
      </c>
    </row>
    <row r="166" spans="1:65" s="13" customFormat="1">
      <c r="B166" s="159"/>
      <c r="D166" s="160" t="s">
        <v>160</v>
      </c>
      <c r="E166" s="161" t="s">
        <v>1</v>
      </c>
      <c r="F166" s="162" t="s">
        <v>961</v>
      </c>
      <c r="H166" s="163">
        <v>-1.25</v>
      </c>
      <c r="L166" s="159"/>
      <c r="M166" s="164"/>
      <c r="N166" s="165"/>
      <c r="O166" s="165"/>
      <c r="P166" s="165"/>
      <c r="Q166" s="165"/>
      <c r="R166" s="165"/>
      <c r="S166" s="165"/>
      <c r="T166" s="166"/>
      <c r="AT166" s="161" t="s">
        <v>160</v>
      </c>
      <c r="AU166" s="161" t="s">
        <v>80</v>
      </c>
      <c r="AV166" s="13" t="s">
        <v>80</v>
      </c>
      <c r="AW166" s="13" t="s">
        <v>27</v>
      </c>
      <c r="AX166" s="13" t="s">
        <v>71</v>
      </c>
      <c r="AY166" s="161" t="s">
        <v>152</v>
      </c>
    </row>
    <row r="167" spans="1:65" s="13" customFormat="1">
      <c r="B167" s="159"/>
      <c r="D167" s="160" t="s">
        <v>160</v>
      </c>
      <c r="E167" s="161" t="s">
        <v>1</v>
      </c>
      <c r="F167" s="162" t="s">
        <v>958</v>
      </c>
      <c r="H167" s="163">
        <v>-2.4380000000000002</v>
      </c>
      <c r="L167" s="159"/>
      <c r="M167" s="164"/>
      <c r="N167" s="165"/>
      <c r="O167" s="165"/>
      <c r="P167" s="165"/>
      <c r="Q167" s="165"/>
      <c r="R167" s="165"/>
      <c r="S167" s="165"/>
      <c r="T167" s="166"/>
      <c r="AT167" s="161" t="s">
        <v>160</v>
      </c>
      <c r="AU167" s="161" t="s">
        <v>80</v>
      </c>
      <c r="AV167" s="13" t="s">
        <v>80</v>
      </c>
      <c r="AW167" s="13" t="s">
        <v>27</v>
      </c>
      <c r="AX167" s="13" t="s">
        <v>71</v>
      </c>
      <c r="AY167" s="161" t="s">
        <v>152</v>
      </c>
    </row>
    <row r="168" spans="1:65" s="13" customFormat="1">
      <c r="B168" s="159"/>
      <c r="D168" s="160" t="s">
        <v>160</v>
      </c>
      <c r="E168" s="161" t="s">
        <v>1</v>
      </c>
      <c r="F168" s="162" t="s">
        <v>957</v>
      </c>
      <c r="H168" s="163">
        <v>-1.25</v>
      </c>
      <c r="L168" s="159"/>
      <c r="M168" s="164"/>
      <c r="N168" s="165"/>
      <c r="O168" s="165"/>
      <c r="P168" s="165"/>
      <c r="Q168" s="165"/>
      <c r="R168" s="165"/>
      <c r="S168" s="165"/>
      <c r="T168" s="166"/>
      <c r="AT168" s="161" t="s">
        <v>160</v>
      </c>
      <c r="AU168" s="161" t="s">
        <v>80</v>
      </c>
      <c r="AV168" s="13" t="s">
        <v>80</v>
      </c>
      <c r="AW168" s="13" t="s">
        <v>27</v>
      </c>
      <c r="AX168" s="13" t="s">
        <v>71</v>
      </c>
      <c r="AY168" s="161" t="s">
        <v>152</v>
      </c>
    </row>
    <row r="169" spans="1:65" s="15" customFormat="1">
      <c r="B169" s="174"/>
      <c r="D169" s="160" t="s">
        <v>160</v>
      </c>
      <c r="E169" s="175" t="s">
        <v>1</v>
      </c>
      <c r="F169" s="176" t="s">
        <v>1586</v>
      </c>
      <c r="H169" s="175" t="s">
        <v>1</v>
      </c>
      <c r="L169" s="174"/>
      <c r="M169" s="177"/>
      <c r="N169" s="178"/>
      <c r="O169" s="178"/>
      <c r="P169" s="178"/>
      <c r="Q169" s="178"/>
      <c r="R169" s="178"/>
      <c r="S169" s="178"/>
      <c r="T169" s="179"/>
      <c r="AT169" s="175" t="s">
        <v>160</v>
      </c>
      <c r="AU169" s="175" t="s">
        <v>80</v>
      </c>
      <c r="AV169" s="15" t="s">
        <v>78</v>
      </c>
      <c r="AW169" s="15" t="s">
        <v>27</v>
      </c>
      <c r="AX169" s="15" t="s">
        <v>71</v>
      </c>
      <c r="AY169" s="175" t="s">
        <v>152</v>
      </c>
    </row>
    <row r="170" spans="1:65" s="13" customFormat="1">
      <c r="B170" s="159"/>
      <c r="D170" s="160" t="s">
        <v>160</v>
      </c>
      <c r="E170" s="161" t="s">
        <v>1</v>
      </c>
      <c r="F170" s="162" t="s">
        <v>1587</v>
      </c>
      <c r="H170" s="163">
        <v>26.361999999999998</v>
      </c>
      <c r="L170" s="159"/>
      <c r="M170" s="164"/>
      <c r="N170" s="165"/>
      <c r="O170" s="165"/>
      <c r="P170" s="165"/>
      <c r="Q170" s="165"/>
      <c r="R170" s="165"/>
      <c r="S170" s="165"/>
      <c r="T170" s="166"/>
      <c r="AT170" s="161" t="s">
        <v>160</v>
      </c>
      <c r="AU170" s="161" t="s">
        <v>80</v>
      </c>
      <c r="AV170" s="13" t="s">
        <v>80</v>
      </c>
      <c r="AW170" s="13" t="s">
        <v>27</v>
      </c>
      <c r="AX170" s="13" t="s">
        <v>71</v>
      </c>
      <c r="AY170" s="161" t="s">
        <v>152</v>
      </c>
    </row>
    <row r="171" spans="1:65" s="14" customFormat="1">
      <c r="B171" s="167"/>
      <c r="D171" s="160" t="s">
        <v>160</v>
      </c>
      <c r="E171" s="168" t="s">
        <v>1</v>
      </c>
      <c r="F171" s="169" t="s">
        <v>162</v>
      </c>
      <c r="H171" s="170">
        <v>119.84099999999999</v>
      </c>
      <c r="L171" s="167"/>
      <c r="M171" s="171"/>
      <c r="N171" s="172"/>
      <c r="O171" s="172"/>
      <c r="P171" s="172"/>
      <c r="Q171" s="172"/>
      <c r="R171" s="172"/>
      <c r="S171" s="172"/>
      <c r="T171" s="173"/>
      <c r="AT171" s="168" t="s">
        <v>160</v>
      </c>
      <c r="AU171" s="168" t="s">
        <v>80</v>
      </c>
      <c r="AV171" s="14" t="s">
        <v>158</v>
      </c>
      <c r="AW171" s="14" t="s">
        <v>27</v>
      </c>
      <c r="AX171" s="14" t="s">
        <v>78</v>
      </c>
      <c r="AY171" s="168" t="s">
        <v>152</v>
      </c>
    </row>
    <row r="172" spans="1:65" s="2" customFormat="1" ht="16.5" customHeight="1">
      <c r="A172" s="30"/>
      <c r="B172" s="146"/>
      <c r="C172" s="147" t="s">
        <v>170</v>
      </c>
      <c r="D172" s="147" t="s">
        <v>154</v>
      </c>
      <c r="E172" s="148" t="s">
        <v>678</v>
      </c>
      <c r="F172" s="149" t="s">
        <v>679</v>
      </c>
      <c r="G172" s="150" t="s">
        <v>300</v>
      </c>
      <c r="H172" s="151">
        <v>6</v>
      </c>
      <c r="I172" s="152">
        <v>671.44</v>
      </c>
      <c r="J172" s="152">
        <f>ROUND(I172*H172,2)</f>
        <v>4028.64</v>
      </c>
      <c r="K172" s="149" t="s">
        <v>173</v>
      </c>
      <c r="L172" s="31"/>
      <c r="M172" s="153" t="s">
        <v>1</v>
      </c>
      <c r="N172" s="154" t="s">
        <v>36</v>
      </c>
      <c r="O172" s="155">
        <v>0.4</v>
      </c>
      <c r="P172" s="155">
        <f>O172*H172</f>
        <v>2.4000000000000004</v>
      </c>
      <c r="Q172" s="155">
        <v>9.1050000000000006E-2</v>
      </c>
      <c r="R172" s="155">
        <f>Q172*H172</f>
        <v>0.54630000000000001</v>
      </c>
      <c r="S172" s="155">
        <v>0</v>
      </c>
      <c r="T172" s="156">
        <f>S172*H172</f>
        <v>0</v>
      </c>
      <c r="U172" s="30"/>
      <c r="V172" s="30"/>
      <c r="W172" s="30"/>
      <c r="X172" s="30"/>
      <c r="Y172" s="30"/>
      <c r="Z172" s="30"/>
      <c r="AA172" s="30"/>
      <c r="AB172" s="30"/>
      <c r="AC172" s="30"/>
      <c r="AD172" s="30"/>
      <c r="AE172" s="30"/>
      <c r="AR172" s="157" t="s">
        <v>158</v>
      </c>
      <c r="AT172" s="157" t="s">
        <v>154</v>
      </c>
      <c r="AU172" s="157" t="s">
        <v>80</v>
      </c>
      <c r="AY172" s="18" t="s">
        <v>152</v>
      </c>
      <c r="BE172" s="158">
        <f>IF(N172="základní",J172,0)</f>
        <v>4028.64</v>
      </c>
      <c r="BF172" s="158">
        <f>IF(N172="snížená",J172,0)</f>
        <v>0</v>
      </c>
      <c r="BG172" s="158">
        <f>IF(N172="zákl. přenesená",J172,0)</f>
        <v>0</v>
      </c>
      <c r="BH172" s="158">
        <f>IF(N172="sníž. přenesená",J172,0)</f>
        <v>0</v>
      </c>
      <c r="BI172" s="158">
        <f>IF(N172="nulová",J172,0)</f>
        <v>0</v>
      </c>
      <c r="BJ172" s="18" t="s">
        <v>78</v>
      </c>
      <c r="BK172" s="158">
        <f>ROUND(I172*H172,2)</f>
        <v>4028.64</v>
      </c>
      <c r="BL172" s="18" t="s">
        <v>158</v>
      </c>
      <c r="BM172" s="157" t="s">
        <v>1588</v>
      </c>
    </row>
    <row r="173" spans="1:65" s="13" customFormat="1">
      <c r="B173" s="159"/>
      <c r="D173" s="160" t="s">
        <v>160</v>
      </c>
      <c r="E173" s="161" t="s">
        <v>1</v>
      </c>
      <c r="F173" s="162" t="s">
        <v>1589</v>
      </c>
      <c r="H173" s="163">
        <v>6</v>
      </c>
      <c r="L173" s="159"/>
      <c r="M173" s="164"/>
      <c r="N173" s="165"/>
      <c r="O173" s="165"/>
      <c r="P173" s="165"/>
      <c r="Q173" s="165"/>
      <c r="R173" s="165"/>
      <c r="S173" s="165"/>
      <c r="T173" s="166"/>
      <c r="AT173" s="161" t="s">
        <v>160</v>
      </c>
      <c r="AU173" s="161" t="s">
        <v>80</v>
      </c>
      <c r="AV173" s="13" t="s">
        <v>80</v>
      </c>
      <c r="AW173" s="13" t="s">
        <v>27</v>
      </c>
      <c r="AX173" s="13" t="s">
        <v>78</v>
      </c>
      <c r="AY173" s="161" t="s">
        <v>152</v>
      </c>
    </row>
    <row r="174" spans="1:65" s="2" customFormat="1" ht="16.5" customHeight="1">
      <c r="A174" s="30"/>
      <c r="B174" s="146"/>
      <c r="C174" s="147" t="s">
        <v>158</v>
      </c>
      <c r="D174" s="147" t="s">
        <v>154</v>
      </c>
      <c r="E174" s="148" t="s">
        <v>682</v>
      </c>
      <c r="F174" s="149" t="s">
        <v>683</v>
      </c>
      <c r="G174" s="150" t="s">
        <v>165</v>
      </c>
      <c r="H174" s="151">
        <v>0.56399999999999995</v>
      </c>
      <c r="I174" s="152">
        <v>3215.52</v>
      </c>
      <c r="J174" s="152">
        <f>ROUND(I174*H174,2)</f>
        <v>1813.55</v>
      </c>
      <c r="K174" s="149" t="s">
        <v>173</v>
      </c>
      <c r="L174" s="31"/>
      <c r="M174" s="153" t="s">
        <v>1</v>
      </c>
      <c r="N174" s="154" t="s">
        <v>36</v>
      </c>
      <c r="O174" s="155">
        <v>6.77</v>
      </c>
      <c r="P174" s="155">
        <f>O174*H174</f>
        <v>3.8182799999999992</v>
      </c>
      <c r="Q174" s="155">
        <v>1.94302</v>
      </c>
      <c r="R174" s="155">
        <f>Q174*H174</f>
        <v>1.0958632799999999</v>
      </c>
      <c r="S174" s="155">
        <v>0</v>
      </c>
      <c r="T174" s="156">
        <f>S174*H174</f>
        <v>0</v>
      </c>
      <c r="U174" s="30"/>
      <c r="V174" s="30"/>
      <c r="W174" s="30"/>
      <c r="X174" s="30"/>
      <c r="Y174" s="30"/>
      <c r="Z174" s="30"/>
      <c r="AA174" s="30"/>
      <c r="AB174" s="30"/>
      <c r="AC174" s="30"/>
      <c r="AD174" s="30"/>
      <c r="AE174" s="30"/>
      <c r="AR174" s="157" t="s">
        <v>158</v>
      </c>
      <c r="AT174" s="157" t="s">
        <v>154</v>
      </c>
      <c r="AU174" s="157" t="s">
        <v>80</v>
      </c>
      <c r="AY174" s="18" t="s">
        <v>152</v>
      </c>
      <c r="BE174" s="158">
        <f>IF(N174="základní",J174,0)</f>
        <v>1813.55</v>
      </c>
      <c r="BF174" s="158">
        <f>IF(N174="snížená",J174,0)</f>
        <v>0</v>
      </c>
      <c r="BG174" s="158">
        <f>IF(N174="zákl. přenesená",J174,0)</f>
        <v>0</v>
      </c>
      <c r="BH174" s="158">
        <f>IF(N174="sníž. přenesená",J174,0)</f>
        <v>0</v>
      </c>
      <c r="BI174" s="158">
        <f>IF(N174="nulová",J174,0)</f>
        <v>0</v>
      </c>
      <c r="BJ174" s="18" t="s">
        <v>78</v>
      </c>
      <c r="BK174" s="158">
        <f>ROUND(I174*H174,2)</f>
        <v>1813.55</v>
      </c>
      <c r="BL174" s="18" t="s">
        <v>158</v>
      </c>
      <c r="BM174" s="157" t="s">
        <v>1590</v>
      </c>
    </row>
    <row r="175" spans="1:65" s="15" customFormat="1">
      <c r="B175" s="174"/>
      <c r="D175" s="160" t="s">
        <v>160</v>
      </c>
      <c r="E175" s="175" t="s">
        <v>1</v>
      </c>
      <c r="F175" s="176" t="s">
        <v>1591</v>
      </c>
      <c r="H175" s="175" t="s">
        <v>1</v>
      </c>
      <c r="L175" s="174"/>
      <c r="M175" s="177"/>
      <c r="N175" s="178"/>
      <c r="O175" s="178"/>
      <c r="P175" s="178"/>
      <c r="Q175" s="178"/>
      <c r="R175" s="178"/>
      <c r="S175" s="178"/>
      <c r="T175" s="179"/>
      <c r="AT175" s="175" t="s">
        <v>160</v>
      </c>
      <c r="AU175" s="175" t="s">
        <v>80</v>
      </c>
      <c r="AV175" s="15" t="s">
        <v>78</v>
      </c>
      <c r="AW175" s="15" t="s">
        <v>27</v>
      </c>
      <c r="AX175" s="15" t="s">
        <v>71</v>
      </c>
      <c r="AY175" s="175" t="s">
        <v>152</v>
      </c>
    </row>
    <row r="176" spans="1:65" s="13" customFormat="1">
      <c r="B176" s="159"/>
      <c r="D176" s="160" t="s">
        <v>160</v>
      </c>
      <c r="E176" s="161" t="s">
        <v>1</v>
      </c>
      <c r="F176" s="162" t="s">
        <v>1592</v>
      </c>
      <c r="H176" s="163">
        <v>0.56399999999999995</v>
      </c>
      <c r="L176" s="159"/>
      <c r="M176" s="164"/>
      <c r="N176" s="165"/>
      <c r="O176" s="165"/>
      <c r="P176" s="165"/>
      <c r="Q176" s="165"/>
      <c r="R176" s="165"/>
      <c r="S176" s="165"/>
      <c r="T176" s="166"/>
      <c r="AT176" s="161" t="s">
        <v>160</v>
      </c>
      <c r="AU176" s="161" t="s">
        <v>80</v>
      </c>
      <c r="AV176" s="13" t="s">
        <v>80</v>
      </c>
      <c r="AW176" s="13" t="s">
        <v>27</v>
      </c>
      <c r="AX176" s="13" t="s">
        <v>71</v>
      </c>
      <c r="AY176" s="161" t="s">
        <v>152</v>
      </c>
    </row>
    <row r="177" spans="1:65" s="14" customFormat="1">
      <c r="B177" s="167"/>
      <c r="D177" s="160" t="s">
        <v>160</v>
      </c>
      <c r="E177" s="168" t="s">
        <v>1</v>
      </c>
      <c r="F177" s="169" t="s">
        <v>162</v>
      </c>
      <c r="H177" s="170">
        <v>0.56399999999999995</v>
      </c>
      <c r="L177" s="167"/>
      <c r="M177" s="171"/>
      <c r="N177" s="172"/>
      <c r="O177" s="172"/>
      <c r="P177" s="172"/>
      <c r="Q177" s="172"/>
      <c r="R177" s="172"/>
      <c r="S177" s="172"/>
      <c r="T177" s="173"/>
      <c r="AT177" s="168" t="s">
        <v>160</v>
      </c>
      <c r="AU177" s="168" t="s">
        <v>80</v>
      </c>
      <c r="AV177" s="14" t="s">
        <v>158</v>
      </c>
      <c r="AW177" s="14" t="s">
        <v>27</v>
      </c>
      <c r="AX177" s="14" t="s">
        <v>78</v>
      </c>
      <c r="AY177" s="168" t="s">
        <v>152</v>
      </c>
    </row>
    <row r="178" spans="1:65" s="2" customFormat="1" ht="21.75" customHeight="1">
      <c r="A178" s="30"/>
      <c r="B178" s="146"/>
      <c r="C178" s="147" t="s">
        <v>180</v>
      </c>
      <c r="D178" s="147" t="s">
        <v>154</v>
      </c>
      <c r="E178" s="148" t="s">
        <v>700</v>
      </c>
      <c r="F178" s="149" t="s">
        <v>701</v>
      </c>
      <c r="G178" s="150" t="s">
        <v>214</v>
      </c>
      <c r="H178" s="151">
        <v>0.47599999999999998</v>
      </c>
      <c r="I178" s="152">
        <v>5260.64</v>
      </c>
      <c r="J178" s="152">
        <f>ROUND(I178*H178,2)</f>
        <v>2504.06</v>
      </c>
      <c r="K178" s="149" t="s">
        <v>173</v>
      </c>
      <c r="L178" s="31"/>
      <c r="M178" s="153" t="s">
        <v>1</v>
      </c>
      <c r="N178" s="154" t="s">
        <v>36</v>
      </c>
      <c r="O178" s="155">
        <v>16.582999999999998</v>
      </c>
      <c r="P178" s="155">
        <f>O178*H178</f>
        <v>7.8935079999999989</v>
      </c>
      <c r="Q178" s="155">
        <v>1.7090000000000001E-2</v>
      </c>
      <c r="R178" s="155">
        <f>Q178*H178</f>
        <v>8.1348400000000008E-3</v>
      </c>
      <c r="S178" s="155">
        <v>0</v>
      </c>
      <c r="T178" s="156">
        <f>S178*H178</f>
        <v>0</v>
      </c>
      <c r="U178" s="30"/>
      <c r="V178" s="30"/>
      <c r="W178" s="30"/>
      <c r="X178" s="30"/>
      <c r="Y178" s="30"/>
      <c r="Z178" s="30"/>
      <c r="AA178" s="30"/>
      <c r="AB178" s="30"/>
      <c r="AC178" s="30"/>
      <c r="AD178" s="30"/>
      <c r="AE178" s="30"/>
      <c r="AR178" s="157" t="s">
        <v>158</v>
      </c>
      <c r="AT178" s="157" t="s">
        <v>154</v>
      </c>
      <c r="AU178" s="157" t="s">
        <v>80</v>
      </c>
      <c r="AY178" s="18" t="s">
        <v>152</v>
      </c>
      <c r="BE178" s="158">
        <f>IF(N178="základní",J178,0)</f>
        <v>2504.06</v>
      </c>
      <c r="BF178" s="158">
        <f>IF(N178="snížená",J178,0)</f>
        <v>0</v>
      </c>
      <c r="BG178" s="158">
        <f>IF(N178="zákl. přenesená",J178,0)</f>
        <v>0</v>
      </c>
      <c r="BH178" s="158">
        <f>IF(N178="sníž. přenesená",J178,0)</f>
        <v>0</v>
      </c>
      <c r="BI178" s="158">
        <f>IF(N178="nulová",J178,0)</f>
        <v>0</v>
      </c>
      <c r="BJ178" s="18" t="s">
        <v>78</v>
      </c>
      <c r="BK178" s="158">
        <f>ROUND(I178*H178,2)</f>
        <v>2504.06</v>
      </c>
      <c r="BL178" s="18" t="s">
        <v>158</v>
      </c>
      <c r="BM178" s="157" t="s">
        <v>1593</v>
      </c>
    </row>
    <row r="179" spans="1:65" s="15" customFormat="1">
      <c r="B179" s="174"/>
      <c r="D179" s="160" t="s">
        <v>160</v>
      </c>
      <c r="E179" s="175" t="s">
        <v>1</v>
      </c>
      <c r="F179" s="176" t="s">
        <v>1591</v>
      </c>
      <c r="H179" s="175" t="s">
        <v>1</v>
      </c>
      <c r="L179" s="174"/>
      <c r="M179" s="177"/>
      <c r="N179" s="178"/>
      <c r="O179" s="178"/>
      <c r="P179" s="178"/>
      <c r="Q179" s="178"/>
      <c r="R179" s="178"/>
      <c r="S179" s="178"/>
      <c r="T179" s="179"/>
      <c r="AT179" s="175" t="s">
        <v>160</v>
      </c>
      <c r="AU179" s="175" t="s">
        <v>80</v>
      </c>
      <c r="AV179" s="15" t="s">
        <v>78</v>
      </c>
      <c r="AW179" s="15" t="s">
        <v>27</v>
      </c>
      <c r="AX179" s="15" t="s">
        <v>71</v>
      </c>
      <c r="AY179" s="175" t="s">
        <v>152</v>
      </c>
    </row>
    <row r="180" spans="1:65" s="13" customFormat="1">
      <c r="B180" s="159"/>
      <c r="D180" s="160" t="s">
        <v>160</v>
      </c>
      <c r="E180" s="161" t="s">
        <v>1</v>
      </c>
      <c r="F180" s="162" t="s">
        <v>1594</v>
      </c>
      <c r="H180" s="163">
        <v>0.47599999999999998</v>
      </c>
      <c r="L180" s="159"/>
      <c r="M180" s="164"/>
      <c r="N180" s="165"/>
      <c r="O180" s="165"/>
      <c r="P180" s="165"/>
      <c r="Q180" s="165"/>
      <c r="R180" s="165"/>
      <c r="S180" s="165"/>
      <c r="T180" s="166"/>
      <c r="AT180" s="161" t="s">
        <v>160</v>
      </c>
      <c r="AU180" s="161" t="s">
        <v>80</v>
      </c>
      <c r="AV180" s="13" t="s">
        <v>80</v>
      </c>
      <c r="AW180" s="13" t="s">
        <v>27</v>
      </c>
      <c r="AX180" s="13" t="s">
        <v>71</v>
      </c>
      <c r="AY180" s="161" t="s">
        <v>152</v>
      </c>
    </row>
    <row r="181" spans="1:65" s="14" customFormat="1">
      <c r="B181" s="167"/>
      <c r="D181" s="160" t="s">
        <v>160</v>
      </c>
      <c r="E181" s="168" t="s">
        <v>1</v>
      </c>
      <c r="F181" s="169" t="s">
        <v>162</v>
      </c>
      <c r="H181" s="170">
        <v>0.47599999999999998</v>
      </c>
      <c r="L181" s="167"/>
      <c r="M181" s="171"/>
      <c r="N181" s="172"/>
      <c r="O181" s="172"/>
      <c r="P181" s="172"/>
      <c r="Q181" s="172"/>
      <c r="R181" s="172"/>
      <c r="S181" s="172"/>
      <c r="T181" s="173"/>
      <c r="AT181" s="168" t="s">
        <v>160</v>
      </c>
      <c r="AU181" s="168" t="s">
        <v>80</v>
      </c>
      <c r="AV181" s="14" t="s">
        <v>158</v>
      </c>
      <c r="AW181" s="14" t="s">
        <v>27</v>
      </c>
      <c r="AX181" s="14" t="s">
        <v>78</v>
      </c>
      <c r="AY181" s="168" t="s">
        <v>152</v>
      </c>
    </row>
    <row r="182" spans="1:65" s="2" customFormat="1" ht="16.5" customHeight="1">
      <c r="A182" s="30"/>
      <c r="B182" s="146"/>
      <c r="C182" s="193" t="s">
        <v>187</v>
      </c>
      <c r="D182" s="193" t="s">
        <v>709</v>
      </c>
      <c r="E182" s="194" t="s">
        <v>713</v>
      </c>
      <c r="F182" s="195" t="s">
        <v>714</v>
      </c>
      <c r="G182" s="196" t="s">
        <v>214</v>
      </c>
      <c r="H182" s="197">
        <v>0.47599999999999998</v>
      </c>
      <c r="I182" s="198">
        <v>19600</v>
      </c>
      <c r="J182" s="198">
        <f>ROUND(I182*H182,2)</f>
        <v>9329.6</v>
      </c>
      <c r="K182" s="195" t="s">
        <v>173</v>
      </c>
      <c r="L182" s="199"/>
      <c r="M182" s="200" t="s">
        <v>1</v>
      </c>
      <c r="N182" s="201" t="s">
        <v>36</v>
      </c>
      <c r="O182" s="155">
        <v>0</v>
      </c>
      <c r="P182" s="155">
        <f>O182*H182</f>
        <v>0</v>
      </c>
      <c r="Q182" s="155">
        <v>1</v>
      </c>
      <c r="R182" s="155">
        <f>Q182*H182</f>
        <v>0.47599999999999998</v>
      </c>
      <c r="S182" s="155">
        <v>0</v>
      </c>
      <c r="T182" s="156">
        <f>S182*H182</f>
        <v>0</v>
      </c>
      <c r="U182" s="30"/>
      <c r="V182" s="30"/>
      <c r="W182" s="30"/>
      <c r="X182" s="30"/>
      <c r="Y182" s="30"/>
      <c r="Z182" s="30"/>
      <c r="AA182" s="30"/>
      <c r="AB182" s="30"/>
      <c r="AC182" s="30"/>
      <c r="AD182" s="30"/>
      <c r="AE182" s="30"/>
      <c r="AR182" s="157" t="s">
        <v>196</v>
      </c>
      <c r="AT182" s="157" t="s">
        <v>709</v>
      </c>
      <c r="AU182" s="157" t="s">
        <v>80</v>
      </c>
      <c r="AY182" s="18" t="s">
        <v>152</v>
      </c>
      <c r="BE182" s="158">
        <f>IF(N182="základní",J182,0)</f>
        <v>9329.6</v>
      </c>
      <c r="BF182" s="158">
        <f>IF(N182="snížená",J182,0)</f>
        <v>0</v>
      </c>
      <c r="BG182" s="158">
        <f>IF(N182="zákl. přenesená",J182,0)</f>
        <v>0</v>
      </c>
      <c r="BH182" s="158">
        <f>IF(N182="sníž. přenesená",J182,0)</f>
        <v>0</v>
      </c>
      <c r="BI182" s="158">
        <f>IF(N182="nulová",J182,0)</f>
        <v>0</v>
      </c>
      <c r="BJ182" s="18" t="s">
        <v>78</v>
      </c>
      <c r="BK182" s="158">
        <f>ROUND(I182*H182,2)</f>
        <v>9329.6</v>
      </c>
      <c r="BL182" s="18" t="s">
        <v>158</v>
      </c>
      <c r="BM182" s="157" t="s">
        <v>1595</v>
      </c>
    </row>
    <row r="183" spans="1:65" s="15" customFormat="1">
      <c r="B183" s="174"/>
      <c r="D183" s="160" t="s">
        <v>160</v>
      </c>
      <c r="E183" s="175" t="s">
        <v>1</v>
      </c>
      <c r="F183" s="176" t="s">
        <v>1591</v>
      </c>
      <c r="H183" s="175" t="s">
        <v>1</v>
      </c>
      <c r="L183" s="174"/>
      <c r="M183" s="177"/>
      <c r="N183" s="178"/>
      <c r="O183" s="178"/>
      <c r="P183" s="178"/>
      <c r="Q183" s="178"/>
      <c r="R183" s="178"/>
      <c r="S183" s="178"/>
      <c r="T183" s="179"/>
      <c r="AT183" s="175" t="s">
        <v>160</v>
      </c>
      <c r="AU183" s="175" t="s">
        <v>80</v>
      </c>
      <c r="AV183" s="15" t="s">
        <v>78</v>
      </c>
      <c r="AW183" s="15" t="s">
        <v>27</v>
      </c>
      <c r="AX183" s="15" t="s">
        <v>71</v>
      </c>
      <c r="AY183" s="175" t="s">
        <v>152</v>
      </c>
    </row>
    <row r="184" spans="1:65" s="13" customFormat="1">
      <c r="B184" s="159"/>
      <c r="D184" s="160" t="s">
        <v>160</v>
      </c>
      <c r="E184" s="161" t="s">
        <v>1</v>
      </c>
      <c r="F184" s="162" t="s">
        <v>1594</v>
      </c>
      <c r="H184" s="163">
        <v>0.47599999999999998</v>
      </c>
      <c r="L184" s="159"/>
      <c r="M184" s="164"/>
      <c r="N184" s="165"/>
      <c r="O184" s="165"/>
      <c r="P184" s="165"/>
      <c r="Q184" s="165"/>
      <c r="R184" s="165"/>
      <c r="S184" s="165"/>
      <c r="T184" s="166"/>
      <c r="AT184" s="161" t="s">
        <v>160</v>
      </c>
      <c r="AU184" s="161" t="s">
        <v>80</v>
      </c>
      <c r="AV184" s="13" t="s">
        <v>80</v>
      </c>
      <c r="AW184" s="13" t="s">
        <v>27</v>
      </c>
      <c r="AX184" s="13" t="s">
        <v>71</v>
      </c>
      <c r="AY184" s="161" t="s">
        <v>152</v>
      </c>
    </row>
    <row r="185" spans="1:65" s="14" customFormat="1">
      <c r="B185" s="167"/>
      <c r="D185" s="160" t="s">
        <v>160</v>
      </c>
      <c r="E185" s="168" t="s">
        <v>1</v>
      </c>
      <c r="F185" s="169" t="s">
        <v>162</v>
      </c>
      <c r="H185" s="170">
        <v>0.47599999999999998</v>
      </c>
      <c r="L185" s="167"/>
      <c r="M185" s="171"/>
      <c r="N185" s="172"/>
      <c r="O185" s="172"/>
      <c r="P185" s="172"/>
      <c r="Q185" s="172"/>
      <c r="R185" s="172"/>
      <c r="S185" s="172"/>
      <c r="T185" s="173"/>
      <c r="AT185" s="168" t="s">
        <v>160</v>
      </c>
      <c r="AU185" s="168" t="s">
        <v>80</v>
      </c>
      <c r="AV185" s="14" t="s">
        <v>158</v>
      </c>
      <c r="AW185" s="14" t="s">
        <v>27</v>
      </c>
      <c r="AX185" s="14" t="s">
        <v>78</v>
      </c>
      <c r="AY185" s="168" t="s">
        <v>152</v>
      </c>
    </row>
    <row r="186" spans="1:65" s="2" customFormat="1" ht="21.75" customHeight="1">
      <c r="A186" s="30"/>
      <c r="B186" s="146"/>
      <c r="C186" s="147" t="s">
        <v>191</v>
      </c>
      <c r="D186" s="147" t="s">
        <v>154</v>
      </c>
      <c r="E186" s="148" t="s">
        <v>723</v>
      </c>
      <c r="F186" s="149" t="s">
        <v>724</v>
      </c>
      <c r="G186" s="150" t="s">
        <v>157</v>
      </c>
      <c r="H186" s="151">
        <v>1.5</v>
      </c>
      <c r="I186" s="152">
        <v>163.85</v>
      </c>
      <c r="J186" s="152">
        <f>ROUND(I186*H186,2)</f>
        <v>245.78</v>
      </c>
      <c r="K186" s="149" t="s">
        <v>173</v>
      </c>
      <c r="L186" s="31"/>
      <c r="M186" s="153" t="s">
        <v>1</v>
      </c>
      <c r="N186" s="154" t="s">
        <v>36</v>
      </c>
      <c r="O186" s="155">
        <v>0.39</v>
      </c>
      <c r="P186" s="155">
        <f>O186*H186</f>
        <v>0.58499999999999996</v>
      </c>
      <c r="Q186" s="155">
        <v>1.1000000000000001E-3</v>
      </c>
      <c r="R186" s="155">
        <f>Q186*H186</f>
        <v>1.65E-3</v>
      </c>
      <c r="S186" s="155">
        <v>0</v>
      </c>
      <c r="T186" s="156">
        <f>S186*H186</f>
        <v>0</v>
      </c>
      <c r="U186" s="30"/>
      <c r="V186" s="30"/>
      <c r="W186" s="30"/>
      <c r="X186" s="30"/>
      <c r="Y186" s="30"/>
      <c r="Z186" s="30"/>
      <c r="AA186" s="30"/>
      <c r="AB186" s="30"/>
      <c r="AC186" s="30"/>
      <c r="AD186" s="30"/>
      <c r="AE186" s="30"/>
      <c r="AR186" s="157" t="s">
        <v>158</v>
      </c>
      <c r="AT186" s="157" t="s">
        <v>154</v>
      </c>
      <c r="AU186" s="157" t="s">
        <v>80</v>
      </c>
      <c r="AY186" s="18" t="s">
        <v>152</v>
      </c>
      <c r="BE186" s="158">
        <f>IF(N186="základní",J186,0)</f>
        <v>245.78</v>
      </c>
      <c r="BF186" s="158">
        <f>IF(N186="snížená",J186,0)</f>
        <v>0</v>
      </c>
      <c r="BG186" s="158">
        <f>IF(N186="zákl. přenesená",J186,0)</f>
        <v>0</v>
      </c>
      <c r="BH186" s="158">
        <f>IF(N186="sníž. přenesená",J186,0)</f>
        <v>0</v>
      </c>
      <c r="BI186" s="158">
        <f>IF(N186="nulová",J186,0)</f>
        <v>0</v>
      </c>
      <c r="BJ186" s="18" t="s">
        <v>78</v>
      </c>
      <c r="BK186" s="158">
        <f>ROUND(I186*H186,2)</f>
        <v>245.78</v>
      </c>
      <c r="BL186" s="18" t="s">
        <v>158</v>
      </c>
      <c r="BM186" s="157" t="s">
        <v>1596</v>
      </c>
    </row>
    <row r="187" spans="1:65" s="15" customFormat="1">
      <c r="B187" s="174"/>
      <c r="D187" s="160" t="s">
        <v>160</v>
      </c>
      <c r="E187" s="175" t="s">
        <v>1</v>
      </c>
      <c r="F187" s="176" t="s">
        <v>726</v>
      </c>
      <c r="H187" s="175" t="s">
        <v>1</v>
      </c>
      <c r="L187" s="174"/>
      <c r="M187" s="177"/>
      <c r="N187" s="178"/>
      <c r="O187" s="178"/>
      <c r="P187" s="178"/>
      <c r="Q187" s="178"/>
      <c r="R187" s="178"/>
      <c r="S187" s="178"/>
      <c r="T187" s="179"/>
      <c r="AT187" s="175" t="s">
        <v>160</v>
      </c>
      <c r="AU187" s="175" t="s">
        <v>80</v>
      </c>
      <c r="AV187" s="15" t="s">
        <v>78</v>
      </c>
      <c r="AW187" s="15" t="s">
        <v>27</v>
      </c>
      <c r="AX187" s="15" t="s">
        <v>71</v>
      </c>
      <c r="AY187" s="175" t="s">
        <v>152</v>
      </c>
    </row>
    <row r="188" spans="1:65" s="13" customFormat="1">
      <c r="B188" s="159"/>
      <c r="D188" s="160" t="s">
        <v>160</v>
      </c>
      <c r="E188" s="161" t="s">
        <v>1</v>
      </c>
      <c r="F188" s="162" t="s">
        <v>1597</v>
      </c>
      <c r="H188" s="163">
        <v>1.5</v>
      </c>
      <c r="L188" s="159"/>
      <c r="M188" s="164"/>
      <c r="N188" s="165"/>
      <c r="O188" s="165"/>
      <c r="P188" s="165"/>
      <c r="Q188" s="165"/>
      <c r="R188" s="165"/>
      <c r="S188" s="165"/>
      <c r="T188" s="166"/>
      <c r="AT188" s="161" t="s">
        <v>160</v>
      </c>
      <c r="AU188" s="161" t="s">
        <v>80</v>
      </c>
      <c r="AV188" s="13" t="s">
        <v>80</v>
      </c>
      <c r="AW188" s="13" t="s">
        <v>27</v>
      </c>
      <c r="AX188" s="13" t="s">
        <v>71</v>
      </c>
      <c r="AY188" s="161" t="s">
        <v>152</v>
      </c>
    </row>
    <row r="189" spans="1:65" s="14" customFormat="1">
      <c r="B189" s="167"/>
      <c r="D189" s="160" t="s">
        <v>160</v>
      </c>
      <c r="E189" s="168" t="s">
        <v>1</v>
      </c>
      <c r="F189" s="169" t="s">
        <v>162</v>
      </c>
      <c r="H189" s="170">
        <v>1.5</v>
      </c>
      <c r="L189" s="167"/>
      <c r="M189" s="171"/>
      <c r="N189" s="172"/>
      <c r="O189" s="172"/>
      <c r="P189" s="172"/>
      <c r="Q189" s="172"/>
      <c r="R189" s="172"/>
      <c r="S189" s="172"/>
      <c r="T189" s="173"/>
      <c r="AT189" s="168" t="s">
        <v>160</v>
      </c>
      <c r="AU189" s="168" t="s">
        <v>80</v>
      </c>
      <c r="AV189" s="14" t="s">
        <v>158</v>
      </c>
      <c r="AW189" s="14" t="s">
        <v>27</v>
      </c>
      <c r="AX189" s="14" t="s">
        <v>78</v>
      </c>
      <c r="AY189" s="168" t="s">
        <v>152</v>
      </c>
    </row>
    <row r="190" spans="1:65" s="2" customFormat="1" ht="16.5" customHeight="1">
      <c r="A190" s="30"/>
      <c r="B190" s="146"/>
      <c r="C190" s="147" t="s">
        <v>196</v>
      </c>
      <c r="D190" s="147" t="s">
        <v>154</v>
      </c>
      <c r="E190" s="148" t="s">
        <v>731</v>
      </c>
      <c r="F190" s="149" t="s">
        <v>732</v>
      </c>
      <c r="G190" s="150" t="s">
        <v>157</v>
      </c>
      <c r="H190" s="151">
        <v>137.20599999999999</v>
      </c>
      <c r="I190" s="152">
        <v>167.55</v>
      </c>
      <c r="J190" s="152">
        <f>ROUND(I190*H190,2)</f>
        <v>22988.87</v>
      </c>
      <c r="K190" s="149" t="s">
        <v>173</v>
      </c>
      <c r="L190" s="31"/>
      <c r="M190" s="153" t="s">
        <v>1</v>
      </c>
      <c r="N190" s="154" t="s">
        <v>36</v>
      </c>
      <c r="O190" s="155">
        <v>0.42699999999999999</v>
      </c>
      <c r="P190" s="155">
        <f>O190*H190</f>
        <v>58.586961999999993</v>
      </c>
      <c r="Q190" s="155">
        <v>2.8570000000000002E-2</v>
      </c>
      <c r="R190" s="155">
        <f>Q190*H190</f>
        <v>3.9199754200000001</v>
      </c>
      <c r="S190" s="155">
        <v>0</v>
      </c>
      <c r="T190" s="156">
        <f>S190*H190</f>
        <v>0</v>
      </c>
      <c r="U190" s="30"/>
      <c r="V190" s="30"/>
      <c r="W190" s="30"/>
      <c r="X190" s="30"/>
      <c r="Y190" s="30"/>
      <c r="Z190" s="30"/>
      <c r="AA190" s="30"/>
      <c r="AB190" s="30"/>
      <c r="AC190" s="30"/>
      <c r="AD190" s="30"/>
      <c r="AE190" s="30"/>
      <c r="AR190" s="157" t="s">
        <v>158</v>
      </c>
      <c r="AT190" s="157" t="s">
        <v>154</v>
      </c>
      <c r="AU190" s="157" t="s">
        <v>80</v>
      </c>
      <c r="AY190" s="18" t="s">
        <v>152</v>
      </c>
      <c r="BE190" s="158">
        <f>IF(N190="základní",J190,0)</f>
        <v>22988.87</v>
      </c>
      <c r="BF190" s="158">
        <f>IF(N190="snížená",J190,0)</f>
        <v>0</v>
      </c>
      <c r="BG190" s="158">
        <f>IF(N190="zákl. přenesená",J190,0)</f>
        <v>0</v>
      </c>
      <c r="BH190" s="158">
        <f>IF(N190="sníž. přenesená",J190,0)</f>
        <v>0</v>
      </c>
      <c r="BI190" s="158">
        <f>IF(N190="nulová",J190,0)</f>
        <v>0</v>
      </c>
      <c r="BJ190" s="18" t="s">
        <v>78</v>
      </c>
      <c r="BK190" s="158">
        <f>ROUND(I190*H190,2)</f>
        <v>22988.87</v>
      </c>
      <c r="BL190" s="18" t="s">
        <v>158</v>
      </c>
      <c r="BM190" s="157" t="s">
        <v>1598</v>
      </c>
    </row>
    <row r="191" spans="1:65" s="15" customFormat="1">
      <c r="B191" s="174"/>
      <c r="D191" s="160" t="s">
        <v>160</v>
      </c>
      <c r="E191" s="175" t="s">
        <v>1</v>
      </c>
      <c r="F191" s="176" t="s">
        <v>734</v>
      </c>
      <c r="H191" s="175" t="s">
        <v>1</v>
      </c>
      <c r="L191" s="174"/>
      <c r="M191" s="177"/>
      <c r="N191" s="178"/>
      <c r="O191" s="178"/>
      <c r="P191" s="178"/>
      <c r="Q191" s="178"/>
      <c r="R191" s="178"/>
      <c r="S191" s="178"/>
      <c r="T191" s="179"/>
      <c r="AT191" s="175" t="s">
        <v>160</v>
      </c>
      <c r="AU191" s="175" t="s">
        <v>80</v>
      </c>
      <c r="AV191" s="15" t="s">
        <v>78</v>
      </c>
      <c r="AW191" s="15" t="s">
        <v>27</v>
      </c>
      <c r="AX191" s="15" t="s">
        <v>71</v>
      </c>
      <c r="AY191" s="175" t="s">
        <v>152</v>
      </c>
    </row>
    <row r="192" spans="1:65" s="13" customFormat="1">
      <c r="B192" s="159"/>
      <c r="D192" s="160" t="s">
        <v>160</v>
      </c>
      <c r="E192" s="161" t="s">
        <v>1</v>
      </c>
      <c r="F192" s="162" t="s">
        <v>735</v>
      </c>
      <c r="H192" s="163">
        <v>137.20599999999999</v>
      </c>
      <c r="L192" s="159"/>
      <c r="M192" s="164"/>
      <c r="N192" s="165"/>
      <c r="O192" s="165"/>
      <c r="P192" s="165"/>
      <c r="Q192" s="165"/>
      <c r="R192" s="165"/>
      <c r="S192" s="165"/>
      <c r="T192" s="166"/>
      <c r="AT192" s="161" t="s">
        <v>160</v>
      </c>
      <c r="AU192" s="161" t="s">
        <v>80</v>
      </c>
      <c r="AV192" s="13" t="s">
        <v>80</v>
      </c>
      <c r="AW192" s="13" t="s">
        <v>27</v>
      </c>
      <c r="AX192" s="13" t="s">
        <v>71</v>
      </c>
      <c r="AY192" s="161" t="s">
        <v>152</v>
      </c>
    </row>
    <row r="193" spans="1:65" s="14" customFormat="1">
      <c r="B193" s="167"/>
      <c r="D193" s="160" t="s">
        <v>160</v>
      </c>
      <c r="E193" s="168" t="s">
        <v>1</v>
      </c>
      <c r="F193" s="169" t="s">
        <v>162</v>
      </c>
      <c r="H193" s="170">
        <v>137.20599999999999</v>
      </c>
      <c r="L193" s="167"/>
      <c r="M193" s="171"/>
      <c r="N193" s="172"/>
      <c r="O193" s="172"/>
      <c r="P193" s="172"/>
      <c r="Q193" s="172"/>
      <c r="R193" s="172"/>
      <c r="S193" s="172"/>
      <c r="T193" s="173"/>
      <c r="AT193" s="168" t="s">
        <v>160</v>
      </c>
      <c r="AU193" s="168" t="s">
        <v>80</v>
      </c>
      <c r="AV193" s="14" t="s">
        <v>158</v>
      </c>
      <c r="AW193" s="14" t="s">
        <v>27</v>
      </c>
      <c r="AX193" s="14" t="s">
        <v>78</v>
      </c>
      <c r="AY193" s="168" t="s">
        <v>152</v>
      </c>
    </row>
    <row r="194" spans="1:65" s="2" customFormat="1" ht="21.75" customHeight="1">
      <c r="A194" s="30"/>
      <c r="B194" s="146"/>
      <c r="C194" s="147" t="s">
        <v>201</v>
      </c>
      <c r="D194" s="147" t="s">
        <v>154</v>
      </c>
      <c r="E194" s="148" t="s">
        <v>736</v>
      </c>
      <c r="F194" s="149" t="s">
        <v>737</v>
      </c>
      <c r="G194" s="150" t="s">
        <v>157</v>
      </c>
      <c r="H194" s="151">
        <v>23.65</v>
      </c>
      <c r="I194" s="152">
        <v>363.44</v>
      </c>
      <c r="J194" s="152">
        <f>ROUND(I194*H194,2)</f>
        <v>8595.36</v>
      </c>
      <c r="K194" s="149" t="s">
        <v>173</v>
      </c>
      <c r="L194" s="31"/>
      <c r="M194" s="153" t="s">
        <v>1</v>
      </c>
      <c r="N194" s="154" t="s">
        <v>36</v>
      </c>
      <c r="O194" s="155">
        <v>0.66200000000000003</v>
      </c>
      <c r="P194" s="155">
        <f>O194*H194</f>
        <v>15.6563</v>
      </c>
      <c r="Q194" s="155">
        <v>7.3370000000000005E-2</v>
      </c>
      <c r="R194" s="155">
        <f>Q194*H194</f>
        <v>1.7352004999999999</v>
      </c>
      <c r="S194" s="155">
        <v>0</v>
      </c>
      <c r="T194" s="156">
        <f>S194*H194</f>
        <v>0</v>
      </c>
      <c r="U194" s="30"/>
      <c r="V194" s="30"/>
      <c r="W194" s="30"/>
      <c r="X194" s="30"/>
      <c r="Y194" s="30"/>
      <c r="Z194" s="30"/>
      <c r="AA194" s="30"/>
      <c r="AB194" s="30"/>
      <c r="AC194" s="30"/>
      <c r="AD194" s="30"/>
      <c r="AE194" s="30"/>
      <c r="AR194" s="157" t="s">
        <v>158</v>
      </c>
      <c r="AT194" s="157" t="s">
        <v>154</v>
      </c>
      <c r="AU194" s="157" t="s">
        <v>80</v>
      </c>
      <c r="AY194" s="18" t="s">
        <v>152</v>
      </c>
      <c r="BE194" s="158">
        <f>IF(N194="základní",J194,0)</f>
        <v>8595.36</v>
      </c>
      <c r="BF194" s="158">
        <f>IF(N194="snížená",J194,0)</f>
        <v>0</v>
      </c>
      <c r="BG194" s="158">
        <f>IF(N194="zákl. přenesená",J194,0)</f>
        <v>0</v>
      </c>
      <c r="BH194" s="158">
        <f>IF(N194="sníž. přenesená",J194,0)</f>
        <v>0</v>
      </c>
      <c r="BI194" s="158">
        <f>IF(N194="nulová",J194,0)</f>
        <v>0</v>
      </c>
      <c r="BJ194" s="18" t="s">
        <v>78</v>
      </c>
      <c r="BK194" s="158">
        <f>ROUND(I194*H194,2)</f>
        <v>8595.36</v>
      </c>
      <c r="BL194" s="18" t="s">
        <v>158</v>
      </c>
      <c r="BM194" s="157" t="s">
        <v>1599</v>
      </c>
    </row>
    <row r="195" spans="1:65" s="15" customFormat="1">
      <c r="B195" s="174"/>
      <c r="D195" s="160" t="s">
        <v>160</v>
      </c>
      <c r="E195" s="175" t="s">
        <v>1</v>
      </c>
      <c r="F195" s="176" t="s">
        <v>1600</v>
      </c>
      <c r="H195" s="175" t="s">
        <v>1</v>
      </c>
      <c r="L195" s="174"/>
      <c r="M195" s="177"/>
      <c r="N195" s="178"/>
      <c r="O195" s="178"/>
      <c r="P195" s="178"/>
      <c r="Q195" s="178"/>
      <c r="R195" s="178"/>
      <c r="S195" s="178"/>
      <c r="T195" s="179"/>
      <c r="AT195" s="175" t="s">
        <v>160</v>
      </c>
      <c r="AU195" s="175" t="s">
        <v>80</v>
      </c>
      <c r="AV195" s="15" t="s">
        <v>78</v>
      </c>
      <c r="AW195" s="15" t="s">
        <v>27</v>
      </c>
      <c r="AX195" s="15" t="s">
        <v>71</v>
      </c>
      <c r="AY195" s="175" t="s">
        <v>152</v>
      </c>
    </row>
    <row r="196" spans="1:65" s="13" customFormat="1">
      <c r="B196" s="159"/>
      <c r="D196" s="160" t="s">
        <v>160</v>
      </c>
      <c r="E196" s="161" t="s">
        <v>1</v>
      </c>
      <c r="F196" s="162" t="s">
        <v>1601</v>
      </c>
      <c r="H196" s="163">
        <v>29.45</v>
      </c>
      <c r="L196" s="159"/>
      <c r="M196" s="164"/>
      <c r="N196" s="165"/>
      <c r="O196" s="165"/>
      <c r="P196" s="165"/>
      <c r="Q196" s="165"/>
      <c r="R196" s="165"/>
      <c r="S196" s="165"/>
      <c r="T196" s="166"/>
      <c r="AT196" s="161" t="s">
        <v>160</v>
      </c>
      <c r="AU196" s="161" t="s">
        <v>80</v>
      </c>
      <c r="AV196" s="13" t="s">
        <v>80</v>
      </c>
      <c r="AW196" s="13" t="s">
        <v>27</v>
      </c>
      <c r="AX196" s="13" t="s">
        <v>71</v>
      </c>
      <c r="AY196" s="161" t="s">
        <v>152</v>
      </c>
    </row>
    <row r="197" spans="1:65" s="13" customFormat="1">
      <c r="B197" s="159"/>
      <c r="D197" s="160" t="s">
        <v>160</v>
      </c>
      <c r="E197" s="161" t="s">
        <v>1</v>
      </c>
      <c r="F197" s="162" t="s">
        <v>756</v>
      </c>
      <c r="H197" s="163">
        <v>-1.6</v>
      </c>
      <c r="L197" s="159"/>
      <c r="M197" s="164"/>
      <c r="N197" s="165"/>
      <c r="O197" s="165"/>
      <c r="P197" s="165"/>
      <c r="Q197" s="165"/>
      <c r="R197" s="165"/>
      <c r="S197" s="165"/>
      <c r="T197" s="166"/>
      <c r="AT197" s="161" t="s">
        <v>160</v>
      </c>
      <c r="AU197" s="161" t="s">
        <v>80</v>
      </c>
      <c r="AV197" s="13" t="s">
        <v>80</v>
      </c>
      <c r="AW197" s="13" t="s">
        <v>27</v>
      </c>
      <c r="AX197" s="13" t="s">
        <v>71</v>
      </c>
      <c r="AY197" s="161" t="s">
        <v>152</v>
      </c>
    </row>
    <row r="198" spans="1:65" s="13" customFormat="1">
      <c r="B198" s="159"/>
      <c r="D198" s="160" t="s">
        <v>160</v>
      </c>
      <c r="E198" s="161" t="s">
        <v>1</v>
      </c>
      <c r="F198" s="162" t="s">
        <v>742</v>
      </c>
      <c r="H198" s="163">
        <v>-4.2</v>
      </c>
      <c r="L198" s="159"/>
      <c r="M198" s="164"/>
      <c r="N198" s="165"/>
      <c r="O198" s="165"/>
      <c r="P198" s="165"/>
      <c r="Q198" s="165"/>
      <c r="R198" s="165"/>
      <c r="S198" s="165"/>
      <c r="T198" s="166"/>
      <c r="AT198" s="161" t="s">
        <v>160</v>
      </c>
      <c r="AU198" s="161" t="s">
        <v>80</v>
      </c>
      <c r="AV198" s="13" t="s">
        <v>80</v>
      </c>
      <c r="AW198" s="13" t="s">
        <v>27</v>
      </c>
      <c r="AX198" s="13" t="s">
        <v>71</v>
      </c>
      <c r="AY198" s="161" t="s">
        <v>152</v>
      </c>
    </row>
    <row r="199" spans="1:65" s="16" customFormat="1">
      <c r="B199" s="186"/>
      <c r="D199" s="160" t="s">
        <v>160</v>
      </c>
      <c r="E199" s="187" t="s">
        <v>1</v>
      </c>
      <c r="F199" s="188" t="s">
        <v>1602</v>
      </c>
      <c r="H199" s="189">
        <v>23.65</v>
      </c>
      <c r="L199" s="186"/>
      <c r="M199" s="190"/>
      <c r="N199" s="191"/>
      <c r="O199" s="191"/>
      <c r="P199" s="191"/>
      <c r="Q199" s="191"/>
      <c r="R199" s="191"/>
      <c r="S199" s="191"/>
      <c r="T199" s="192"/>
      <c r="AT199" s="187" t="s">
        <v>160</v>
      </c>
      <c r="AU199" s="187" t="s">
        <v>80</v>
      </c>
      <c r="AV199" s="16" t="s">
        <v>170</v>
      </c>
      <c r="AW199" s="16" t="s">
        <v>27</v>
      </c>
      <c r="AX199" s="16" t="s">
        <v>71</v>
      </c>
      <c r="AY199" s="187" t="s">
        <v>152</v>
      </c>
    </row>
    <row r="200" spans="1:65" s="14" customFormat="1">
      <c r="B200" s="167"/>
      <c r="D200" s="160" t="s">
        <v>160</v>
      </c>
      <c r="E200" s="168" t="s">
        <v>1</v>
      </c>
      <c r="F200" s="169" t="s">
        <v>162</v>
      </c>
      <c r="H200" s="170">
        <v>23.65</v>
      </c>
      <c r="L200" s="167"/>
      <c r="M200" s="171"/>
      <c r="N200" s="172"/>
      <c r="O200" s="172"/>
      <c r="P200" s="172"/>
      <c r="Q200" s="172"/>
      <c r="R200" s="172"/>
      <c r="S200" s="172"/>
      <c r="T200" s="173"/>
      <c r="AT200" s="168" t="s">
        <v>160</v>
      </c>
      <c r="AU200" s="168" t="s">
        <v>80</v>
      </c>
      <c r="AV200" s="14" t="s">
        <v>158</v>
      </c>
      <c r="AW200" s="14" t="s">
        <v>27</v>
      </c>
      <c r="AX200" s="14" t="s">
        <v>78</v>
      </c>
      <c r="AY200" s="168" t="s">
        <v>152</v>
      </c>
    </row>
    <row r="201" spans="1:65" s="2" customFormat="1" ht="21.75" customHeight="1">
      <c r="A201" s="30"/>
      <c r="B201" s="146"/>
      <c r="C201" s="147" t="s">
        <v>207</v>
      </c>
      <c r="D201" s="147" t="s">
        <v>154</v>
      </c>
      <c r="E201" s="148" t="s">
        <v>744</v>
      </c>
      <c r="F201" s="149" t="s">
        <v>745</v>
      </c>
      <c r="G201" s="150" t="s">
        <v>157</v>
      </c>
      <c r="H201" s="151">
        <v>100.916</v>
      </c>
      <c r="I201" s="152">
        <v>441.05599999999998</v>
      </c>
      <c r="J201" s="152">
        <f>ROUND(I201*H201,2)</f>
        <v>44509.61</v>
      </c>
      <c r="K201" s="149" t="s">
        <v>173</v>
      </c>
      <c r="L201" s="31"/>
      <c r="M201" s="153" t="s">
        <v>1</v>
      </c>
      <c r="N201" s="154" t="s">
        <v>36</v>
      </c>
      <c r="O201" s="155">
        <v>0.67800000000000005</v>
      </c>
      <c r="P201" s="155">
        <f>O201*H201</f>
        <v>68.421047999999999</v>
      </c>
      <c r="Q201" s="155">
        <v>0.10439</v>
      </c>
      <c r="R201" s="155">
        <f>Q201*H201</f>
        <v>10.53462124</v>
      </c>
      <c r="S201" s="155">
        <v>0</v>
      </c>
      <c r="T201" s="156">
        <f>S201*H201</f>
        <v>0</v>
      </c>
      <c r="U201" s="30"/>
      <c r="V201" s="30"/>
      <c r="W201" s="30"/>
      <c r="X201" s="30"/>
      <c r="Y201" s="30"/>
      <c r="Z201" s="30"/>
      <c r="AA201" s="30"/>
      <c r="AB201" s="30"/>
      <c r="AC201" s="30"/>
      <c r="AD201" s="30"/>
      <c r="AE201" s="30"/>
      <c r="AR201" s="157" t="s">
        <v>158</v>
      </c>
      <c r="AT201" s="157" t="s">
        <v>154</v>
      </c>
      <c r="AU201" s="157" t="s">
        <v>80</v>
      </c>
      <c r="AY201" s="18" t="s">
        <v>152</v>
      </c>
      <c r="BE201" s="158">
        <f>IF(N201="základní",J201,0)</f>
        <v>44509.61</v>
      </c>
      <c r="BF201" s="158">
        <f>IF(N201="snížená",J201,0)</f>
        <v>0</v>
      </c>
      <c r="BG201" s="158">
        <f>IF(N201="zákl. přenesená",J201,0)</f>
        <v>0</v>
      </c>
      <c r="BH201" s="158">
        <f>IF(N201="sníž. přenesená",J201,0)</f>
        <v>0</v>
      </c>
      <c r="BI201" s="158">
        <f>IF(N201="nulová",J201,0)</f>
        <v>0</v>
      </c>
      <c r="BJ201" s="18" t="s">
        <v>78</v>
      </c>
      <c r="BK201" s="158">
        <f>ROUND(I201*H201,2)</f>
        <v>44509.61</v>
      </c>
      <c r="BL201" s="18" t="s">
        <v>158</v>
      </c>
      <c r="BM201" s="157" t="s">
        <v>1603</v>
      </c>
    </row>
    <row r="202" spans="1:65" s="15" customFormat="1">
      <c r="B202" s="174"/>
      <c r="D202" s="160" t="s">
        <v>160</v>
      </c>
      <c r="E202" s="175" t="s">
        <v>1</v>
      </c>
      <c r="F202" s="176" t="s">
        <v>739</v>
      </c>
      <c r="H202" s="175" t="s">
        <v>1</v>
      </c>
      <c r="L202" s="174"/>
      <c r="M202" s="177"/>
      <c r="N202" s="178"/>
      <c r="O202" s="178"/>
      <c r="P202" s="178"/>
      <c r="Q202" s="178"/>
      <c r="R202" s="178"/>
      <c r="S202" s="178"/>
      <c r="T202" s="179"/>
      <c r="AT202" s="175" t="s">
        <v>160</v>
      </c>
      <c r="AU202" s="175" t="s">
        <v>80</v>
      </c>
      <c r="AV202" s="15" t="s">
        <v>78</v>
      </c>
      <c r="AW202" s="15" t="s">
        <v>27</v>
      </c>
      <c r="AX202" s="15" t="s">
        <v>71</v>
      </c>
      <c r="AY202" s="175" t="s">
        <v>152</v>
      </c>
    </row>
    <row r="203" spans="1:65" s="13" customFormat="1">
      <c r="B203" s="159"/>
      <c r="D203" s="160" t="s">
        <v>160</v>
      </c>
      <c r="E203" s="161" t="s">
        <v>1</v>
      </c>
      <c r="F203" s="162" t="s">
        <v>1604</v>
      </c>
      <c r="H203" s="163">
        <v>54.515999999999998</v>
      </c>
      <c r="L203" s="159"/>
      <c r="M203" s="164"/>
      <c r="N203" s="165"/>
      <c r="O203" s="165"/>
      <c r="P203" s="165"/>
      <c r="Q203" s="165"/>
      <c r="R203" s="165"/>
      <c r="S203" s="165"/>
      <c r="T203" s="166"/>
      <c r="AT203" s="161" t="s">
        <v>160</v>
      </c>
      <c r="AU203" s="161" t="s">
        <v>80</v>
      </c>
      <c r="AV203" s="13" t="s">
        <v>80</v>
      </c>
      <c r="AW203" s="13" t="s">
        <v>27</v>
      </c>
      <c r="AX203" s="13" t="s">
        <v>71</v>
      </c>
      <c r="AY203" s="161" t="s">
        <v>152</v>
      </c>
    </row>
    <row r="204" spans="1:65" s="13" customFormat="1">
      <c r="B204" s="159"/>
      <c r="D204" s="160" t="s">
        <v>160</v>
      </c>
      <c r="E204" s="161" t="s">
        <v>1</v>
      </c>
      <c r="F204" s="162" t="s">
        <v>759</v>
      </c>
      <c r="H204" s="163">
        <v>-3.2</v>
      </c>
      <c r="L204" s="159"/>
      <c r="M204" s="164"/>
      <c r="N204" s="165"/>
      <c r="O204" s="165"/>
      <c r="P204" s="165"/>
      <c r="Q204" s="165"/>
      <c r="R204" s="165"/>
      <c r="S204" s="165"/>
      <c r="T204" s="166"/>
      <c r="AT204" s="161" t="s">
        <v>160</v>
      </c>
      <c r="AU204" s="161" t="s">
        <v>80</v>
      </c>
      <c r="AV204" s="13" t="s">
        <v>80</v>
      </c>
      <c r="AW204" s="13" t="s">
        <v>27</v>
      </c>
      <c r="AX204" s="13" t="s">
        <v>71</v>
      </c>
      <c r="AY204" s="161" t="s">
        <v>152</v>
      </c>
    </row>
    <row r="205" spans="1:65" s="13" customFormat="1">
      <c r="B205" s="159"/>
      <c r="D205" s="160" t="s">
        <v>160</v>
      </c>
      <c r="E205" s="161" t="s">
        <v>1</v>
      </c>
      <c r="F205" s="162" t="s">
        <v>1605</v>
      </c>
      <c r="H205" s="163">
        <v>-1.4</v>
      </c>
      <c r="L205" s="159"/>
      <c r="M205" s="164"/>
      <c r="N205" s="165"/>
      <c r="O205" s="165"/>
      <c r="P205" s="165"/>
      <c r="Q205" s="165"/>
      <c r="R205" s="165"/>
      <c r="S205" s="165"/>
      <c r="T205" s="166"/>
      <c r="AT205" s="161" t="s">
        <v>160</v>
      </c>
      <c r="AU205" s="161" t="s">
        <v>80</v>
      </c>
      <c r="AV205" s="13" t="s">
        <v>80</v>
      </c>
      <c r="AW205" s="13" t="s">
        <v>27</v>
      </c>
      <c r="AX205" s="13" t="s">
        <v>71</v>
      </c>
      <c r="AY205" s="161" t="s">
        <v>152</v>
      </c>
    </row>
    <row r="206" spans="1:65" s="13" customFormat="1">
      <c r="B206" s="159"/>
      <c r="D206" s="160" t="s">
        <v>160</v>
      </c>
      <c r="E206" s="161" t="s">
        <v>1</v>
      </c>
      <c r="F206" s="162" t="s">
        <v>1606</v>
      </c>
      <c r="H206" s="163">
        <v>57.4</v>
      </c>
      <c r="L206" s="159"/>
      <c r="M206" s="164"/>
      <c r="N206" s="165"/>
      <c r="O206" s="165"/>
      <c r="P206" s="165"/>
      <c r="Q206" s="165"/>
      <c r="R206" s="165"/>
      <c r="S206" s="165"/>
      <c r="T206" s="166"/>
      <c r="AT206" s="161" t="s">
        <v>160</v>
      </c>
      <c r="AU206" s="161" t="s">
        <v>80</v>
      </c>
      <c r="AV206" s="13" t="s">
        <v>80</v>
      </c>
      <c r="AW206" s="13" t="s">
        <v>27</v>
      </c>
      <c r="AX206" s="13" t="s">
        <v>71</v>
      </c>
      <c r="AY206" s="161" t="s">
        <v>152</v>
      </c>
    </row>
    <row r="207" spans="1:65" s="13" customFormat="1">
      <c r="B207" s="159"/>
      <c r="D207" s="160" t="s">
        <v>160</v>
      </c>
      <c r="E207" s="161" t="s">
        <v>1</v>
      </c>
      <c r="F207" s="162" t="s">
        <v>879</v>
      </c>
      <c r="H207" s="163">
        <v>-6.4</v>
      </c>
      <c r="L207" s="159"/>
      <c r="M207" s="164"/>
      <c r="N207" s="165"/>
      <c r="O207" s="165"/>
      <c r="P207" s="165"/>
      <c r="Q207" s="165"/>
      <c r="R207" s="165"/>
      <c r="S207" s="165"/>
      <c r="T207" s="166"/>
      <c r="AT207" s="161" t="s">
        <v>160</v>
      </c>
      <c r="AU207" s="161" t="s">
        <v>80</v>
      </c>
      <c r="AV207" s="13" t="s">
        <v>80</v>
      </c>
      <c r="AW207" s="13" t="s">
        <v>27</v>
      </c>
      <c r="AX207" s="13" t="s">
        <v>71</v>
      </c>
      <c r="AY207" s="161" t="s">
        <v>152</v>
      </c>
    </row>
    <row r="208" spans="1:65" s="16" customFormat="1">
      <c r="B208" s="186"/>
      <c r="D208" s="160" t="s">
        <v>160</v>
      </c>
      <c r="E208" s="187" t="s">
        <v>1</v>
      </c>
      <c r="F208" s="188" t="s">
        <v>1602</v>
      </c>
      <c r="H208" s="189">
        <v>100.916</v>
      </c>
      <c r="L208" s="186"/>
      <c r="M208" s="190"/>
      <c r="N208" s="191"/>
      <c r="O208" s="191"/>
      <c r="P208" s="191"/>
      <c r="Q208" s="191"/>
      <c r="R208" s="191"/>
      <c r="S208" s="191"/>
      <c r="T208" s="192"/>
      <c r="AT208" s="187" t="s">
        <v>160</v>
      </c>
      <c r="AU208" s="187" t="s">
        <v>80</v>
      </c>
      <c r="AV208" s="16" t="s">
        <v>170</v>
      </c>
      <c r="AW208" s="16" t="s">
        <v>27</v>
      </c>
      <c r="AX208" s="16" t="s">
        <v>71</v>
      </c>
      <c r="AY208" s="187" t="s">
        <v>152</v>
      </c>
    </row>
    <row r="209" spans="1:65" s="14" customFormat="1">
      <c r="B209" s="167"/>
      <c r="D209" s="160" t="s">
        <v>160</v>
      </c>
      <c r="E209" s="168" t="s">
        <v>1</v>
      </c>
      <c r="F209" s="169" t="s">
        <v>162</v>
      </c>
      <c r="H209" s="170">
        <v>100.916</v>
      </c>
      <c r="L209" s="167"/>
      <c r="M209" s="171"/>
      <c r="N209" s="172"/>
      <c r="O209" s="172"/>
      <c r="P209" s="172"/>
      <c r="Q209" s="172"/>
      <c r="R209" s="172"/>
      <c r="S209" s="172"/>
      <c r="T209" s="173"/>
      <c r="AT209" s="168" t="s">
        <v>160</v>
      </c>
      <c r="AU209" s="168" t="s">
        <v>80</v>
      </c>
      <c r="AV209" s="14" t="s">
        <v>158</v>
      </c>
      <c r="AW209" s="14" t="s">
        <v>27</v>
      </c>
      <c r="AX209" s="14" t="s">
        <v>78</v>
      </c>
      <c r="AY209" s="168" t="s">
        <v>152</v>
      </c>
    </row>
    <row r="210" spans="1:65" s="2" customFormat="1" ht="21.75" customHeight="1">
      <c r="A210" s="30"/>
      <c r="B210" s="146"/>
      <c r="C210" s="147" t="s">
        <v>211</v>
      </c>
      <c r="D210" s="147" t="s">
        <v>154</v>
      </c>
      <c r="E210" s="148" t="s">
        <v>760</v>
      </c>
      <c r="F210" s="149" t="s">
        <v>761</v>
      </c>
      <c r="G210" s="150" t="s">
        <v>306</v>
      </c>
      <c r="H210" s="151">
        <v>52.7</v>
      </c>
      <c r="I210" s="152">
        <v>73.92</v>
      </c>
      <c r="J210" s="152">
        <f>ROUND(I210*H210,2)</f>
        <v>3895.58</v>
      </c>
      <c r="K210" s="149" t="s">
        <v>173</v>
      </c>
      <c r="L210" s="31"/>
      <c r="M210" s="153" t="s">
        <v>1</v>
      </c>
      <c r="N210" s="154" t="s">
        <v>36</v>
      </c>
      <c r="O210" s="155">
        <v>0.16</v>
      </c>
      <c r="P210" s="155">
        <f>O210*H210</f>
        <v>8.4320000000000004</v>
      </c>
      <c r="Q210" s="155">
        <v>2.0000000000000001E-4</v>
      </c>
      <c r="R210" s="155">
        <f>Q210*H210</f>
        <v>1.0540000000000001E-2</v>
      </c>
      <c r="S210" s="155">
        <v>0</v>
      </c>
      <c r="T210" s="156">
        <f>S210*H210</f>
        <v>0</v>
      </c>
      <c r="U210" s="30"/>
      <c r="V210" s="30"/>
      <c r="W210" s="30"/>
      <c r="X210" s="30"/>
      <c r="Y210" s="30"/>
      <c r="Z210" s="30"/>
      <c r="AA210" s="30"/>
      <c r="AB210" s="30"/>
      <c r="AC210" s="30"/>
      <c r="AD210" s="30"/>
      <c r="AE210" s="30"/>
      <c r="AR210" s="157" t="s">
        <v>158</v>
      </c>
      <c r="AT210" s="157" t="s">
        <v>154</v>
      </c>
      <c r="AU210" s="157" t="s">
        <v>80</v>
      </c>
      <c r="AY210" s="18" t="s">
        <v>152</v>
      </c>
      <c r="BE210" s="158">
        <f>IF(N210="základní",J210,0)</f>
        <v>3895.58</v>
      </c>
      <c r="BF210" s="158">
        <f>IF(N210="snížená",J210,0)</f>
        <v>0</v>
      </c>
      <c r="BG210" s="158">
        <f>IF(N210="zákl. přenesená",J210,0)</f>
        <v>0</v>
      </c>
      <c r="BH210" s="158">
        <f>IF(N210="sníž. přenesená",J210,0)</f>
        <v>0</v>
      </c>
      <c r="BI210" s="158">
        <f>IF(N210="nulová",J210,0)</f>
        <v>0</v>
      </c>
      <c r="BJ210" s="18" t="s">
        <v>78</v>
      </c>
      <c r="BK210" s="158">
        <f>ROUND(I210*H210,2)</f>
        <v>3895.58</v>
      </c>
      <c r="BL210" s="18" t="s">
        <v>158</v>
      </c>
      <c r="BM210" s="157" t="s">
        <v>1607</v>
      </c>
    </row>
    <row r="211" spans="1:65" s="13" customFormat="1">
      <c r="B211" s="159"/>
      <c r="D211" s="160" t="s">
        <v>160</v>
      </c>
      <c r="E211" s="161" t="s">
        <v>1</v>
      </c>
      <c r="F211" s="162" t="s">
        <v>1608</v>
      </c>
      <c r="H211" s="163">
        <v>52.7</v>
      </c>
      <c r="L211" s="159"/>
      <c r="M211" s="164"/>
      <c r="N211" s="165"/>
      <c r="O211" s="165"/>
      <c r="P211" s="165"/>
      <c r="Q211" s="165"/>
      <c r="R211" s="165"/>
      <c r="S211" s="165"/>
      <c r="T211" s="166"/>
      <c r="AT211" s="161" t="s">
        <v>160</v>
      </c>
      <c r="AU211" s="161" t="s">
        <v>80</v>
      </c>
      <c r="AV211" s="13" t="s">
        <v>80</v>
      </c>
      <c r="AW211" s="13" t="s">
        <v>27</v>
      </c>
      <c r="AX211" s="13" t="s">
        <v>71</v>
      </c>
      <c r="AY211" s="161" t="s">
        <v>152</v>
      </c>
    </row>
    <row r="212" spans="1:65" s="14" customFormat="1">
      <c r="B212" s="167"/>
      <c r="D212" s="160" t="s">
        <v>160</v>
      </c>
      <c r="E212" s="168" t="s">
        <v>1</v>
      </c>
      <c r="F212" s="169" t="s">
        <v>162</v>
      </c>
      <c r="H212" s="170">
        <v>52.7</v>
      </c>
      <c r="L212" s="167"/>
      <c r="M212" s="171"/>
      <c r="N212" s="172"/>
      <c r="O212" s="172"/>
      <c r="P212" s="172"/>
      <c r="Q212" s="172"/>
      <c r="R212" s="172"/>
      <c r="S212" s="172"/>
      <c r="T212" s="173"/>
      <c r="AT212" s="168" t="s">
        <v>160</v>
      </c>
      <c r="AU212" s="168" t="s">
        <v>80</v>
      </c>
      <c r="AV212" s="14" t="s">
        <v>158</v>
      </c>
      <c r="AW212" s="14" t="s">
        <v>27</v>
      </c>
      <c r="AX212" s="14" t="s">
        <v>78</v>
      </c>
      <c r="AY212" s="168" t="s">
        <v>152</v>
      </c>
    </row>
    <row r="213" spans="1:65" s="2" customFormat="1" ht="21.75" customHeight="1">
      <c r="A213" s="30"/>
      <c r="B213" s="146"/>
      <c r="C213" s="147" t="s">
        <v>217</v>
      </c>
      <c r="D213" s="147" t="s">
        <v>154</v>
      </c>
      <c r="E213" s="148" t="s">
        <v>765</v>
      </c>
      <c r="F213" s="149" t="s">
        <v>766</v>
      </c>
      <c r="G213" s="150" t="s">
        <v>767</v>
      </c>
      <c r="H213" s="151">
        <v>1</v>
      </c>
      <c r="I213" s="152">
        <v>7700</v>
      </c>
      <c r="J213" s="152">
        <f>ROUND(I213*H213,2)</f>
        <v>7700</v>
      </c>
      <c r="K213" s="149" t="s">
        <v>1</v>
      </c>
      <c r="L213" s="31"/>
      <c r="M213" s="153" t="s">
        <v>1</v>
      </c>
      <c r="N213" s="154" t="s">
        <v>36</v>
      </c>
      <c r="O213" s="155">
        <v>0.16</v>
      </c>
      <c r="P213" s="155">
        <f>O213*H213</f>
        <v>0.16</v>
      </c>
      <c r="Q213" s="155">
        <v>0</v>
      </c>
      <c r="R213" s="155">
        <f>Q213*H213</f>
        <v>0</v>
      </c>
      <c r="S213" s="155">
        <v>0</v>
      </c>
      <c r="T213" s="156">
        <f>S213*H213</f>
        <v>0</v>
      </c>
      <c r="U213" s="30"/>
      <c r="V213" s="30"/>
      <c r="W213" s="30"/>
      <c r="X213" s="30"/>
      <c r="Y213" s="30"/>
      <c r="Z213" s="30"/>
      <c r="AA213" s="30"/>
      <c r="AB213" s="30"/>
      <c r="AC213" s="30"/>
      <c r="AD213" s="30"/>
      <c r="AE213" s="30"/>
      <c r="AR213" s="157" t="s">
        <v>158</v>
      </c>
      <c r="AT213" s="157" t="s">
        <v>154</v>
      </c>
      <c r="AU213" s="157" t="s">
        <v>80</v>
      </c>
      <c r="AY213" s="18" t="s">
        <v>152</v>
      </c>
      <c r="BE213" s="158">
        <f>IF(N213="základní",J213,0)</f>
        <v>7700</v>
      </c>
      <c r="BF213" s="158">
        <f>IF(N213="snížená",J213,0)</f>
        <v>0</v>
      </c>
      <c r="BG213" s="158">
        <f>IF(N213="zákl. přenesená",J213,0)</f>
        <v>0</v>
      </c>
      <c r="BH213" s="158">
        <f>IF(N213="sníž. přenesená",J213,0)</f>
        <v>0</v>
      </c>
      <c r="BI213" s="158">
        <f>IF(N213="nulová",J213,0)</f>
        <v>0</v>
      </c>
      <c r="BJ213" s="18" t="s">
        <v>78</v>
      </c>
      <c r="BK213" s="158">
        <f>ROUND(I213*H213,2)</f>
        <v>7700</v>
      </c>
      <c r="BL213" s="18" t="s">
        <v>158</v>
      </c>
      <c r="BM213" s="157" t="s">
        <v>1609</v>
      </c>
    </row>
    <row r="214" spans="1:65" s="2" customFormat="1" ht="19.5">
      <c r="A214" s="30"/>
      <c r="B214" s="31"/>
      <c r="C214" s="30"/>
      <c r="D214" s="160" t="s">
        <v>381</v>
      </c>
      <c r="E214" s="30"/>
      <c r="F214" s="180" t="s">
        <v>769</v>
      </c>
      <c r="G214" s="30"/>
      <c r="H214" s="30"/>
      <c r="I214" s="30"/>
      <c r="J214" s="30"/>
      <c r="K214" s="30"/>
      <c r="L214" s="31"/>
      <c r="M214" s="181"/>
      <c r="N214" s="182"/>
      <c r="O214" s="56"/>
      <c r="P214" s="56"/>
      <c r="Q214" s="56"/>
      <c r="R214" s="56"/>
      <c r="S214" s="56"/>
      <c r="T214" s="57"/>
      <c r="U214" s="30"/>
      <c r="V214" s="30"/>
      <c r="W214" s="30"/>
      <c r="X214" s="30"/>
      <c r="Y214" s="30"/>
      <c r="Z214" s="30"/>
      <c r="AA214" s="30"/>
      <c r="AB214" s="30"/>
      <c r="AC214" s="30"/>
      <c r="AD214" s="30"/>
      <c r="AE214" s="30"/>
      <c r="AT214" s="18" t="s">
        <v>381</v>
      </c>
      <c r="AU214" s="18" t="s">
        <v>80</v>
      </c>
    </row>
    <row r="215" spans="1:65" s="2" customFormat="1" ht="21.75" customHeight="1">
      <c r="A215" s="30"/>
      <c r="B215" s="146"/>
      <c r="C215" s="147" t="s">
        <v>223</v>
      </c>
      <c r="D215" s="147" t="s">
        <v>154</v>
      </c>
      <c r="E215" s="148" t="s">
        <v>770</v>
      </c>
      <c r="F215" s="149" t="s">
        <v>771</v>
      </c>
      <c r="G215" s="150" t="s">
        <v>157</v>
      </c>
      <c r="H215" s="151">
        <v>5.64</v>
      </c>
      <c r="I215" s="152">
        <v>376.37</v>
      </c>
      <c r="J215" s="152">
        <f>ROUND(I215*H215,2)</f>
        <v>2122.73</v>
      </c>
      <c r="K215" s="149" t="s">
        <v>173</v>
      </c>
      <c r="L215" s="31"/>
      <c r="M215" s="153" t="s">
        <v>1</v>
      </c>
      <c r="N215" s="154" t="s">
        <v>36</v>
      </c>
      <c r="O215" s="155">
        <v>1.1299999999999999</v>
      </c>
      <c r="P215" s="155">
        <f>O215*H215</f>
        <v>6.3731999999999989</v>
      </c>
      <c r="Q215" s="155">
        <v>0.17330000000000001</v>
      </c>
      <c r="R215" s="155">
        <f>Q215*H215</f>
        <v>0.97741199999999995</v>
      </c>
      <c r="S215" s="155">
        <v>0</v>
      </c>
      <c r="T215" s="156">
        <f>S215*H215</f>
        <v>0</v>
      </c>
      <c r="U215" s="30"/>
      <c r="V215" s="30"/>
      <c r="W215" s="30"/>
      <c r="X215" s="30"/>
      <c r="Y215" s="30"/>
      <c r="Z215" s="30"/>
      <c r="AA215" s="30"/>
      <c r="AB215" s="30"/>
      <c r="AC215" s="30"/>
      <c r="AD215" s="30"/>
      <c r="AE215" s="30"/>
      <c r="AR215" s="157" t="s">
        <v>158</v>
      </c>
      <c r="AT215" s="157" t="s">
        <v>154</v>
      </c>
      <c r="AU215" s="157" t="s">
        <v>80</v>
      </c>
      <c r="AY215" s="18" t="s">
        <v>152</v>
      </c>
      <c r="BE215" s="158">
        <f>IF(N215="základní",J215,0)</f>
        <v>2122.73</v>
      </c>
      <c r="BF215" s="158">
        <f>IF(N215="snížená",J215,0)</f>
        <v>0</v>
      </c>
      <c r="BG215" s="158">
        <f>IF(N215="zákl. přenesená",J215,0)</f>
        <v>0</v>
      </c>
      <c r="BH215" s="158">
        <f>IF(N215="sníž. přenesená",J215,0)</f>
        <v>0</v>
      </c>
      <c r="BI215" s="158">
        <f>IF(N215="nulová",J215,0)</f>
        <v>0</v>
      </c>
      <c r="BJ215" s="18" t="s">
        <v>78</v>
      </c>
      <c r="BK215" s="158">
        <f>ROUND(I215*H215,2)</f>
        <v>2122.73</v>
      </c>
      <c r="BL215" s="18" t="s">
        <v>158</v>
      </c>
      <c r="BM215" s="157" t="s">
        <v>1610</v>
      </c>
    </row>
    <row r="216" spans="1:65" s="15" customFormat="1">
      <c r="B216" s="174"/>
      <c r="D216" s="160" t="s">
        <v>160</v>
      </c>
      <c r="E216" s="175" t="s">
        <v>1</v>
      </c>
      <c r="F216" s="176" t="s">
        <v>1591</v>
      </c>
      <c r="H216" s="175" t="s">
        <v>1</v>
      </c>
      <c r="L216" s="174"/>
      <c r="M216" s="177"/>
      <c r="N216" s="178"/>
      <c r="O216" s="178"/>
      <c r="P216" s="178"/>
      <c r="Q216" s="178"/>
      <c r="R216" s="178"/>
      <c r="S216" s="178"/>
      <c r="T216" s="179"/>
      <c r="AT216" s="175" t="s">
        <v>160</v>
      </c>
      <c r="AU216" s="175" t="s">
        <v>80</v>
      </c>
      <c r="AV216" s="15" t="s">
        <v>78</v>
      </c>
      <c r="AW216" s="15" t="s">
        <v>27</v>
      </c>
      <c r="AX216" s="15" t="s">
        <v>71</v>
      </c>
      <c r="AY216" s="175" t="s">
        <v>152</v>
      </c>
    </row>
    <row r="217" spans="1:65" s="13" customFormat="1">
      <c r="B217" s="159"/>
      <c r="D217" s="160" t="s">
        <v>160</v>
      </c>
      <c r="E217" s="161" t="s">
        <v>1</v>
      </c>
      <c r="F217" s="162" t="s">
        <v>1611</v>
      </c>
      <c r="H217" s="163">
        <v>5.64</v>
      </c>
      <c r="L217" s="159"/>
      <c r="M217" s="164"/>
      <c r="N217" s="165"/>
      <c r="O217" s="165"/>
      <c r="P217" s="165"/>
      <c r="Q217" s="165"/>
      <c r="R217" s="165"/>
      <c r="S217" s="165"/>
      <c r="T217" s="166"/>
      <c r="AT217" s="161" t="s">
        <v>160</v>
      </c>
      <c r="AU217" s="161" t="s">
        <v>80</v>
      </c>
      <c r="AV217" s="13" t="s">
        <v>80</v>
      </c>
      <c r="AW217" s="13" t="s">
        <v>27</v>
      </c>
      <c r="AX217" s="13" t="s">
        <v>71</v>
      </c>
      <c r="AY217" s="161" t="s">
        <v>152</v>
      </c>
    </row>
    <row r="218" spans="1:65" s="14" customFormat="1">
      <c r="B218" s="167"/>
      <c r="D218" s="160" t="s">
        <v>160</v>
      </c>
      <c r="E218" s="168" t="s">
        <v>1</v>
      </c>
      <c r="F218" s="169" t="s">
        <v>162</v>
      </c>
      <c r="H218" s="170">
        <v>5.64</v>
      </c>
      <c r="L218" s="167"/>
      <c r="M218" s="171"/>
      <c r="N218" s="172"/>
      <c r="O218" s="172"/>
      <c r="P218" s="172"/>
      <c r="Q218" s="172"/>
      <c r="R218" s="172"/>
      <c r="S218" s="172"/>
      <c r="T218" s="173"/>
      <c r="AT218" s="168" t="s">
        <v>160</v>
      </c>
      <c r="AU218" s="168" t="s">
        <v>80</v>
      </c>
      <c r="AV218" s="14" t="s">
        <v>158</v>
      </c>
      <c r="AW218" s="14" t="s">
        <v>27</v>
      </c>
      <c r="AX218" s="14" t="s">
        <v>78</v>
      </c>
      <c r="AY218" s="168" t="s">
        <v>152</v>
      </c>
    </row>
    <row r="219" spans="1:65" s="2" customFormat="1" ht="16.5" customHeight="1">
      <c r="A219" s="30"/>
      <c r="B219" s="146"/>
      <c r="C219" s="147" t="s">
        <v>228</v>
      </c>
      <c r="D219" s="147" t="s">
        <v>154</v>
      </c>
      <c r="E219" s="148" t="s">
        <v>1612</v>
      </c>
      <c r="F219" s="149" t="s">
        <v>1613</v>
      </c>
      <c r="G219" s="150" t="s">
        <v>767</v>
      </c>
      <c r="H219" s="151">
        <v>3</v>
      </c>
      <c r="I219" s="152">
        <v>529.76</v>
      </c>
      <c r="J219" s="152">
        <f>ROUND(I219*H219,2)</f>
        <v>1589.28</v>
      </c>
      <c r="K219" s="149" t="s">
        <v>1</v>
      </c>
      <c r="L219" s="31"/>
      <c r="M219" s="153" t="s">
        <v>1</v>
      </c>
      <c r="N219" s="154" t="s">
        <v>36</v>
      </c>
      <c r="O219" s="155">
        <v>0.85</v>
      </c>
      <c r="P219" s="155">
        <f>O219*H219</f>
        <v>2.5499999999999998</v>
      </c>
      <c r="Q219" s="155">
        <v>8.48E-2</v>
      </c>
      <c r="R219" s="155">
        <f>Q219*H219</f>
        <v>0.25440000000000002</v>
      </c>
      <c r="S219" s="155">
        <v>0</v>
      </c>
      <c r="T219" s="156">
        <f>S219*H219</f>
        <v>0</v>
      </c>
      <c r="U219" s="30"/>
      <c r="V219" s="30"/>
      <c r="W219" s="30"/>
      <c r="X219" s="30"/>
      <c r="Y219" s="30"/>
      <c r="Z219" s="30"/>
      <c r="AA219" s="30"/>
      <c r="AB219" s="30"/>
      <c r="AC219" s="30"/>
      <c r="AD219" s="30"/>
      <c r="AE219" s="30"/>
      <c r="AR219" s="157" t="s">
        <v>158</v>
      </c>
      <c r="AT219" s="157" t="s">
        <v>154</v>
      </c>
      <c r="AU219" s="157" t="s">
        <v>80</v>
      </c>
      <c r="AY219" s="18" t="s">
        <v>152</v>
      </c>
      <c r="BE219" s="158">
        <f>IF(N219="základní",J219,0)</f>
        <v>1589.28</v>
      </c>
      <c r="BF219" s="158">
        <f>IF(N219="snížená",J219,0)</f>
        <v>0</v>
      </c>
      <c r="BG219" s="158">
        <f>IF(N219="zákl. přenesená",J219,0)</f>
        <v>0</v>
      </c>
      <c r="BH219" s="158">
        <f>IF(N219="sníž. přenesená",J219,0)</f>
        <v>0</v>
      </c>
      <c r="BI219" s="158">
        <f>IF(N219="nulová",J219,0)</f>
        <v>0</v>
      </c>
      <c r="BJ219" s="18" t="s">
        <v>78</v>
      </c>
      <c r="BK219" s="158">
        <f>ROUND(I219*H219,2)</f>
        <v>1589.28</v>
      </c>
      <c r="BL219" s="18" t="s">
        <v>158</v>
      </c>
      <c r="BM219" s="157" t="s">
        <v>1614</v>
      </c>
    </row>
    <row r="220" spans="1:65" s="13" customFormat="1">
      <c r="B220" s="159"/>
      <c r="D220" s="160" t="s">
        <v>160</v>
      </c>
      <c r="E220" s="161" t="s">
        <v>1</v>
      </c>
      <c r="F220" s="162" t="s">
        <v>170</v>
      </c>
      <c r="H220" s="163">
        <v>3</v>
      </c>
      <c r="L220" s="159"/>
      <c r="M220" s="164"/>
      <c r="N220" s="165"/>
      <c r="O220" s="165"/>
      <c r="P220" s="165"/>
      <c r="Q220" s="165"/>
      <c r="R220" s="165"/>
      <c r="S220" s="165"/>
      <c r="T220" s="166"/>
      <c r="AT220" s="161" t="s">
        <v>160</v>
      </c>
      <c r="AU220" s="161" t="s">
        <v>80</v>
      </c>
      <c r="AV220" s="13" t="s">
        <v>80</v>
      </c>
      <c r="AW220" s="13" t="s">
        <v>27</v>
      </c>
      <c r="AX220" s="13" t="s">
        <v>71</v>
      </c>
      <c r="AY220" s="161" t="s">
        <v>152</v>
      </c>
    </row>
    <row r="221" spans="1:65" s="14" customFormat="1">
      <c r="B221" s="167"/>
      <c r="D221" s="160" t="s">
        <v>160</v>
      </c>
      <c r="E221" s="168" t="s">
        <v>1</v>
      </c>
      <c r="F221" s="169" t="s">
        <v>162</v>
      </c>
      <c r="H221" s="170">
        <v>3</v>
      </c>
      <c r="L221" s="167"/>
      <c r="M221" s="171"/>
      <c r="N221" s="172"/>
      <c r="O221" s="172"/>
      <c r="P221" s="172"/>
      <c r="Q221" s="172"/>
      <c r="R221" s="172"/>
      <c r="S221" s="172"/>
      <c r="T221" s="173"/>
      <c r="AT221" s="168" t="s">
        <v>160</v>
      </c>
      <c r="AU221" s="168" t="s">
        <v>80</v>
      </c>
      <c r="AV221" s="14" t="s">
        <v>158</v>
      </c>
      <c r="AW221" s="14" t="s">
        <v>27</v>
      </c>
      <c r="AX221" s="14" t="s">
        <v>78</v>
      </c>
      <c r="AY221" s="168" t="s">
        <v>152</v>
      </c>
    </row>
    <row r="222" spans="1:65" s="2" customFormat="1" ht="16.5" customHeight="1">
      <c r="A222" s="30"/>
      <c r="B222" s="146"/>
      <c r="C222" s="147" t="s">
        <v>8</v>
      </c>
      <c r="D222" s="147" t="s">
        <v>154</v>
      </c>
      <c r="E222" s="148" t="s">
        <v>780</v>
      </c>
      <c r="F222" s="149" t="s">
        <v>781</v>
      </c>
      <c r="G222" s="150" t="s">
        <v>767</v>
      </c>
      <c r="H222" s="151">
        <v>3</v>
      </c>
      <c r="I222" s="152">
        <v>862.4</v>
      </c>
      <c r="J222" s="152">
        <f>ROUND(I222*H222,2)</f>
        <v>2587.1999999999998</v>
      </c>
      <c r="K222" s="149" t="s">
        <v>1</v>
      </c>
      <c r="L222" s="31"/>
      <c r="M222" s="153" t="s">
        <v>1</v>
      </c>
      <c r="N222" s="154" t="s">
        <v>36</v>
      </c>
      <c r="O222" s="155">
        <v>0.96899999999999997</v>
      </c>
      <c r="P222" s="155">
        <f>O222*H222</f>
        <v>2.907</v>
      </c>
      <c r="Q222" s="155">
        <v>0.11584999999999999</v>
      </c>
      <c r="R222" s="155">
        <f>Q222*H222</f>
        <v>0.34754999999999997</v>
      </c>
      <c r="S222" s="155">
        <v>0</v>
      </c>
      <c r="T222" s="156">
        <f>S222*H222</f>
        <v>0</v>
      </c>
      <c r="U222" s="30"/>
      <c r="V222" s="30"/>
      <c r="W222" s="30"/>
      <c r="X222" s="30"/>
      <c r="Y222" s="30"/>
      <c r="Z222" s="30"/>
      <c r="AA222" s="30"/>
      <c r="AB222" s="30"/>
      <c r="AC222" s="30"/>
      <c r="AD222" s="30"/>
      <c r="AE222" s="30"/>
      <c r="AR222" s="157" t="s">
        <v>158</v>
      </c>
      <c r="AT222" s="157" t="s">
        <v>154</v>
      </c>
      <c r="AU222" s="157" t="s">
        <v>80</v>
      </c>
      <c r="AY222" s="18" t="s">
        <v>152</v>
      </c>
      <c r="BE222" s="158">
        <f>IF(N222="základní",J222,0)</f>
        <v>2587.1999999999998</v>
      </c>
      <c r="BF222" s="158">
        <f>IF(N222="snížená",J222,0)</f>
        <v>0</v>
      </c>
      <c r="BG222" s="158">
        <f>IF(N222="zákl. přenesená",J222,0)</f>
        <v>0</v>
      </c>
      <c r="BH222" s="158">
        <f>IF(N222="sníž. přenesená",J222,0)</f>
        <v>0</v>
      </c>
      <c r="BI222" s="158">
        <f>IF(N222="nulová",J222,0)</f>
        <v>0</v>
      </c>
      <c r="BJ222" s="18" t="s">
        <v>78</v>
      </c>
      <c r="BK222" s="158">
        <f>ROUND(I222*H222,2)</f>
        <v>2587.1999999999998</v>
      </c>
      <c r="BL222" s="18" t="s">
        <v>158</v>
      </c>
      <c r="BM222" s="157" t="s">
        <v>1615</v>
      </c>
    </row>
    <row r="223" spans="1:65" s="2" customFormat="1" ht="19.5">
      <c r="A223" s="30"/>
      <c r="B223" s="31"/>
      <c r="C223" s="30"/>
      <c r="D223" s="160" t="s">
        <v>381</v>
      </c>
      <c r="E223" s="30"/>
      <c r="F223" s="180" t="s">
        <v>769</v>
      </c>
      <c r="G223" s="30"/>
      <c r="H223" s="30"/>
      <c r="I223" s="30"/>
      <c r="J223" s="30"/>
      <c r="K223" s="30"/>
      <c r="L223" s="31"/>
      <c r="M223" s="181"/>
      <c r="N223" s="182"/>
      <c r="O223" s="56"/>
      <c r="P223" s="56"/>
      <c r="Q223" s="56"/>
      <c r="R223" s="56"/>
      <c r="S223" s="56"/>
      <c r="T223" s="57"/>
      <c r="U223" s="30"/>
      <c r="V223" s="30"/>
      <c r="W223" s="30"/>
      <c r="X223" s="30"/>
      <c r="Y223" s="30"/>
      <c r="Z223" s="30"/>
      <c r="AA223" s="30"/>
      <c r="AB223" s="30"/>
      <c r="AC223" s="30"/>
      <c r="AD223" s="30"/>
      <c r="AE223" s="30"/>
      <c r="AT223" s="18" t="s">
        <v>381</v>
      </c>
      <c r="AU223" s="18" t="s">
        <v>80</v>
      </c>
    </row>
    <row r="224" spans="1:65" s="13" customFormat="1">
      <c r="B224" s="159"/>
      <c r="D224" s="160" t="s">
        <v>160</v>
      </c>
      <c r="E224" s="161" t="s">
        <v>1</v>
      </c>
      <c r="F224" s="162" t="s">
        <v>170</v>
      </c>
      <c r="H224" s="163">
        <v>3</v>
      </c>
      <c r="L224" s="159"/>
      <c r="M224" s="164"/>
      <c r="N224" s="165"/>
      <c r="O224" s="165"/>
      <c r="P224" s="165"/>
      <c r="Q224" s="165"/>
      <c r="R224" s="165"/>
      <c r="S224" s="165"/>
      <c r="T224" s="166"/>
      <c r="AT224" s="161" t="s">
        <v>160</v>
      </c>
      <c r="AU224" s="161" t="s">
        <v>80</v>
      </c>
      <c r="AV224" s="13" t="s">
        <v>80</v>
      </c>
      <c r="AW224" s="13" t="s">
        <v>27</v>
      </c>
      <c r="AX224" s="13" t="s">
        <v>71</v>
      </c>
      <c r="AY224" s="161" t="s">
        <v>152</v>
      </c>
    </row>
    <row r="225" spans="1:65" s="14" customFormat="1">
      <c r="B225" s="167"/>
      <c r="D225" s="160" t="s">
        <v>160</v>
      </c>
      <c r="E225" s="168" t="s">
        <v>1</v>
      </c>
      <c r="F225" s="169" t="s">
        <v>162</v>
      </c>
      <c r="H225" s="170">
        <v>3</v>
      </c>
      <c r="L225" s="167"/>
      <c r="M225" s="171"/>
      <c r="N225" s="172"/>
      <c r="O225" s="172"/>
      <c r="P225" s="172"/>
      <c r="Q225" s="172"/>
      <c r="R225" s="172"/>
      <c r="S225" s="172"/>
      <c r="T225" s="173"/>
      <c r="AT225" s="168" t="s">
        <v>160</v>
      </c>
      <c r="AU225" s="168" t="s">
        <v>80</v>
      </c>
      <c r="AV225" s="14" t="s">
        <v>158</v>
      </c>
      <c r="AW225" s="14" t="s">
        <v>27</v>
      </c>
      <c r="AX225" s="14" t="s">
        <v>78</v>
      </c>
      <c r="AY225" s="168" t="s">
        <v>152</v>
      </c>
    </row>
    <row r="226" spans="1:65" s="12" customFormat="1" ht="22.9" customHeight="1">
      <c r="B226" s="134"/>
      <c r="D226" s="135" t="s">
        <v>70</v>
      </c>
      <c r="E226" s="144" t="s">
        <v>187</v>
      </c>
      <c r="F226" s="144" t="s">
        <v>222</v>
      </c>
      <c r="J226" s="145">
        <f>BK226</f>
        <v>490760.53000000009</v>
      </c>
      <c r="L226" s="134"/>
      <c r="M226" s="138"/>
      <c r="N226" s="139"/>
      <c r="O226" s="139"/>
      <c r="P226" s="140">
        <f>SUM(P227:P439)</f>
        <v>961.29650600000025</v>
      </c>
      <c r="Q226" s="139"/>
      <c r="R226" s="140">
        <f>SUM(R227:R439)</f>
        <v>55.054332380000012</v>
      </c>
      <c r="S226" s="139"/>
      <c r="T226" s="141">
        <f>SUM(T227:T439)</f>
        <v>0</v>
      </c>
      <c r="AR226" s="135" t="s">
        <v>78</v>
      </c>
      <c r="AT226" s="142" t="s">
        <v>70</v>
      </c>
      <c r="AU226" s="142" t="s">
        <v>78</v>
      </c>
      <c r="AY226" s="135" t="s">
        <v>152</v>
      </c>
      <c r="BK226" s="143">
        <f>SUM(BK227:BK439)</f>
        <v>490760.53000000009</v>
      </c>
    </row>
    <row r="227" spans="1:65" s="2" customFormat="1" ht="21.75" customHeight="1">
      <c r="A227" s="30"/>
      <c r="B227" s="146"/>
      <c r="C227" s="147" t="s">
        <v>244</v>
      </c>
      <c r="D227" s="147" t="s">
        <v>154</v>
      </c>
      <c r="E227" s="148" t="s">
        <v>864</v>
      </c>
      <c r="F227" s="149" t="s">
        <v>865</v>
      </c>
      <c r="G227" s="150" t="s">
        <v>157</v>
      </c>
      <c r="H227" s="151">
        <v>532.21500000000003</v>
      </c>
      <c r="I227" s="152">
        <v>44.78</v>
      </c>
      <c r="J227" s="152">
        <f>ROUND(I227*H227,2)</f>
        <v>23832.59</v>
      </c>
      <c r="K227" s="149" t="s">
        <v>173</v>
      </c>
      <c r="L227" s="31"/>
      <c r="M227" s="153" t="s">
        <v>1</v>
      </c>
      <c r="N227" s="154" t="s">
        <v>36</v>
      </c>
      <c r="O227" s="155">
        <v>0.11700000000000001</v>
      </c>
      <c r="P227" s="155">
        <f>O227*H227</f>
        <v>62.269155000000005</v>
      </c>
      <c r="Q227" s="155">
        <v>7.3499999999999998E-3</v>
      </c>
      <c r="R227" s="155">
        <f>Q227*H227</f>
        <v>3.9117802500000001</v>
      </c>
      <c r="S227" s="155">
        <v>0</v>
      </c>
      <c r="T227" s="156">
        <f>S227*H227</f>
        <v>0</v>
      </c>
      <c r="U227" s="30"/>
      <c r="V227" s="30"/>
      <c r="W227" s="30"/>
      <c r="X227" s="30"/>
      <c r="Y227" s="30"/>
      <c r="Z227" s="30"/>
      <c r="AA227" s="30"/>
      <c r="AB227" s="30"/>
      <c r="AC227" s="30"/>
      <c r="AD227" s="30"/>
      <c r="AE227" s="30"/>
      <c r="AR227" s="157" t="s">
        <v>158</v>
      </c>
      <c r="AT227" s="157" t="s">
        <v>154</v>
      </c>
      <c r="AU227" s="157" t="s">
        <v>80</v>
      </c>
      <c r="AY227" s="18" t="s">
        <v>152</v>
      </c>
      <c r="BE227" s="158">
        <f>IF(N227="základní",J227,0)</f>
        <v>23832.59</v>
      </c>
      <c r="BF227" s="158">
        <f>IF(N227="snížená",J227,0)</f>
        <v>0</v>
      </c>
      <c r="BG227" s="158">
        <f>IF(N227="zákl. přenesená",J227,0)</f>
        <v>0</v>
      </c>
      <c r="BH227" s="158">
        <f>IF(N227="sníž. přenesená",J227,0)</f>
        <v>0</v>
      </c>
      <c r="BI227" s="158">
        <f>IF(N227="nulová",J227,0)</f>
        <v>0</v>
      </c>
      <c r="BJ227" s="18" t="s">
        <v>78</v>
      </c>
      <c r="BK227" s="158">
        <f>ROUND(I227*H227,2)</f>
        <v>23832.59</v>
      </c>
      <c r="BL227" s="18" t="s">
        <v>158</v>
      </c>
      <c r="BM227" s="157" t="s">
        <v>1616</v>
      </c>
    </row>
    <row r="228" spans="1:65" s="2" customFormat="1" ht="21.75" customHeight="1">
      <c r="A228" s="30"/>
      <c r="B228" s="146"/>
      <c r="C228" s="147" t="s">
        <v>262</v>
      </c>
      <c r="D228" s="147" t="s">
        <v>154</v>
      </c>
      <c r="E228" s="148" t="s">
        <v>867</v>
      </c>
      <c r="F228" s="149" t="s">
        <v>868</v>
      </c>
      <c r="G228" s="150" t="s">
        <v>157</v>
      </c>
      <c r="H228" s="151">
        <v>532.21500000000003</v>
      </c>
      <c r="I228" s="152">
        <v>39.049999999999997</v>
      </c>
      <c r="J228" s="152">
        <f>ROUND(I228*H228,2)</f>
        <v>20783</v>
      </c>
      <c r="K228" s="149" t="s">
        <v>173</v>
      </c>
      <c r="L228" s="31"/>
      <c r="M228" s="153" t="s">
        <v>1</v>
      </c>
      <c r="N228" s="154" t="s">
        <v>36</v>
      </c>
      <c r="O228" s="155">
        <v>0.104</v>
      </c>
      <c r="P228" s="155">
        <f>O228*H228</f>
        <v>55.350360000000002</v>
      </c>
      <c r="Q228" s="155">
        <v>2.5999999999999998E-4</v>
      </c>
      <c r="R228" s="155">
        <f>Q228*H228</f>
        <v>0.1383759</v>
      </c>
      <c r="S228" s="155">
        <v>0</v>
      </c>
      <c r="T228" s="156">
        <f>S228*H228</f>
        <v>0</v>
      </c>
      <c r="U228" s="30"/>
      <c r="V228" s="30"/>
      <c r="W228" s="30"/>
      <c r="X228" s="30"/>
      <c r="Y228" s="30"/>
      <c r="Z228" s="30"/>
      <c r="AA228" s="30"/>
      <c r="AB228" s="30"/>
      <c r="AC228" s="30"/>
      <c r="AD228" s="30"/>
      <c r="AE228" s="30"/>
      <c r="AR228" s="157" t="s">
        <v>158</v>
      </c>
      <c r="AT228" s="157" t="s">
        <v>154</v>
      </c>
      <c r="AU228" s="157" t="s">
        <v>80</v>
      </c>
      <c r="AY228" s="18" t="s">
        <v>152</v>
      </c>
      <c r="BE228" s="158">
        <f>IF(N228="základní",J228,0)</f>
        <v>20783</v>
      </c>
      <c r="BF228" s="158">
        <f>IF(N228="snížená",J228,0)</f>
        <v>0</v>
      </c>
      <c r="BG228" s="158">
        <f>IF(N228="zákl. přenesená",J228,0)</f>
        <v>0</v>
      </c>
      <c r="BH228" s="158">
        <f>IF(N228="sníž. přenesená",J228,0)</f>
        <v>0</v>
      </c>
      <c r="BI228" s="158">
        <f>IF(N228="nulová",J228,0)</f>
        <v>0</v>
      </c>
      <c r="BJ228" s="18" t="s">
        <v>78</v>
      </c>
      <c r="BK228" s="158">
        <f>ROUND(I228*H228,2)</f>
        <v>20783</v>
      </c>
      <c r="BL228" s="18" t="s">
        <v>158</v>
      </c>
      <c r="BM228" s="157" t="s">
        <v>1617</v>
      </c>
    </row>
    <row r="229" spans="1:65" s="15" customFormat="1">
      <c r="B229" s="174"/>
      <c r="D229" s="160" t="s">
        <v>160</v>
      </c>
      <c r="E229" s="175" t="s">
        <v>1</v>
      </c>
      <c r="F229" s="176" t="s">
        <v>740</v>
      </c>
      <c r="H229" s="175" t="s">
        <v>1</v>
      </c>
      <c r="L229" s="174"/>
      <c r="M229" s="177"/>
      <c r="N229" s="178"/>
      <c r="O229" s="178"/>
      <c r="P229" s="178"/>
      <c r="Q229" s="178"/>
      <c r="R229" s="178"/>
      <c r="S229" s="178"/>
      <c r="T229" s="179"/>
      <c r="AT229" s="175" t="s">
        <v>160</v>
      </c>
      <c r="AU229" s="175" t="s">
        <v>80</v>
      </c>
      <c r="AV229" s="15" t="s">
        <v>78</v>
      </c>
      <c r="AW229" s="15" t="s">
        <v>27</v>
      </c>
      <c r="AX229" s="15" t="s">
        <v>71</v>
      </c>
      <c r="AY229" s="175" t="s">
        <v>152</v>
      </c>
    </row>
    <row r="230" spans="1:65" s="13" customFormat="1">
      <c r="B230" s="159"/>
      <c r="D230" s="160" t="s">
        <v>160</v>
      </c>
      <c r="E230" s="161" t="s">
        <v>1</v>
      </c>
      <c r="F230" s="162" t="s">
        <v>1618</v>
      </c>
      <c r="H230" s="163">
        <v>149.815</v>
      </c>
      <c r="L230" s="159"/>
      <c r="M230" s="164"/>
      <c r="N230" s="165"/>
      <c r="O230" s="165"/>
      <c r="P230" s="165"/>
      <c r="Q230" s="165"/>
      <c r="R230" s="165"/>
      <c r="S230" s="165"/>
      <c r="T230" s="166"/>
      <c r="AT230" s="161" t="s">
        <v>160</v>
      </c>
      <c r="AU230" s="161" t="s">
        <v>80</v>
      </c>
      <c r="AV230" s="13" t="s">
        <v>80</v>
      </c>
      <c r="AW230" s="13" t="s">
        <v>27</v>
      </c>
      <c r="AX230" s="13" t="s">
        <v>71</v>
      </c>
      <c r="AY230" s="161" t="s">
        <v>152</v>
      </c>
    </row>
    <row r="231" spans="1:65" s="13" customFormat="1">
      <c r="B231" s="159"/>
      <c r="D231" s="160" t="s">
        <v>160</v>
      </c>
      <c r="E231" s="161" t="s">
        <v>1</v>
      </c>
      <c r="F231" s="162" t="s">
        <v>1619</v>
      </c>
      <c r="H231" s="163">
        <v>-14.616</v>
      </c>
      <c r="L231" s="159"/>
      <c r="M231" s="164"/>
      <c r="N231" s="165"/>
      <c r="O231" s="165"/>
      <c r="P231" s="165"/>
      <c r="Q231" s="165"/>
      <c r="R231" s="165"/>
      <c r="S231" s="165"/>
      <c r="T231" s="166"/>
      <c r="AT231" s="161" t="s">
        <v>160</v>
      </c>
      <c r="AU231" s="161" t="s">
        <v>80</v>
      </c>
      <c r="AV231" s="13" t="s">
        <v>80</v>
      </c>
      <c r="AW231" s="13" t="s">
        <v>27</v>
      </c>
      <c r="AX231" s="13" t="s">
        <v>71</v>
      </c>
      <c r="AY231" s="161" t="s">
        <v>152</v>
      </c>
    </row>
    <row r="232" spans="1:65" s="13" customFormat="1">
      <c r="B232" s="159"/>
      <c r="D232" s="160" t="s">
        <v>160</v>
      </c>
      <c r="E232" s="161" t="s">
        <v>1</v>
      </c>
      <c r="F232" s="162" t="s">
        <v>964</v>
      </c>
      <c r="H232" s="163">
        <v>-3.6</v>
      </c>
      <c r="L232" s="159"/>
      <c r="M232" s="164"/>
      <c r="N232" s="165"/>
      <c r="O232" s="165"/>
      <c r="P232" s="165"/>
      <c r="Q232" s="165"/>
      <c r="R232" s="165"/>
      <c r="S232" s="165"/>
      <c r="T232" s="166"/>
      <c r="AT232" s="161" t="s">
        <v>160</v>
      </c>
      <c r="AU232" s="161" t="s">
        <v>80</v>
      </c>
      <c r="AV232" s="13" t="s">
        <v>80</v>
      </c>
      <c r="AW232" s="13" t="s">
        <v>27</v>
      </c>
      <c r="AX232" s="13" t="s">
        <v>71</v>
      </c>
      <c r="AY232" s="161" t="s">
        <v>152</v>
      </c>
    </row>
    <row r="233" spans="1:65" s="13" customFormat="1">
      <c r="B233" s="159"/>
      <c r="D233" s="160" t="s">
        <v>160</v>
      </c>
      <c r="E233" s="161" t="s">
        <v>1</v>
      </c>
      <c r="F233" s="162" t="s">
        <v>756</v>
      </c>
      <c r="H233" s="163">
        <v>-1.6</v>
      </c>
      <c r="L233" s="159"/>
      <c r="M233" s="164"/>
      <c r="N233" s="165"/>
      <c r="O233" s="165"/>
      <c r="P233" s="165"/>
      <c r="Q233" s="165"/>
      <c r="R233" s="165"/>
      <c r="S233" s="165"/>
      <c r="T233" s="166"/>
      <c r="AT233" s="161" t="s">
        <v>160</v>
      </c>
      <c r="AU233" s="161" t="s">
        <v>80</v>
      </c>
      <c r="AV233" s="13" t="s">
        <v>80</v>
      </c>
      <c r="AW233" s="13" t="s">
        <v>27</v>
      </c>
      <c r="AX233" s="13" t="s">
        <v>71</v>
      </c>
      <c r="AY233" s="161" t="s">
        <v>152</v>
      </c>
    </row>
    <row r="234" spans="1:65" s="16" customFormat="1">
      <c r="B234" s="186"/>
      <c r="D234" s="160" t="s">
        <v>160</v>
      </c>
      <c r="E234" s="187" t="s">
        <v>1</v>
      </c>
      <c r="F234" s="188" t="s">
        <v>691</v>
      </c>
      <c r="H234" s="189">
        <v>129.99900000000002</v>
      </c>
      <c r="L234" s="186"/>
      <c r="M234" s="190"/>
      <c r="N234" s="191"/>
      <c r="O234" s="191"/>
      <c r="P234" s="191"/>
      <c r="Q234" s="191"/>
      <c r="R234" s="191"/>
      <c r="S234" s="191"/>
      <c r="T234" s="192"/>
      <c r="AT234" s="187" t="s">
        <v>160</v>
      </c>
      <c r="AU234" s="187" t="s">
        <v>80</v>
      </c>
      <c r="AV234" s="16" t="s">
        <v>170</v>
      </c>
      <c r="AW234" s="16" t="s">
        <v>27</v>
      </c>
      <c r="AX234" s="16" t="s">
        <v>71</v>
      </c>
      <c r="AY234" s="187" t="s">
        <v>152</v>
      </c>
    </row>
    <row r="235" spans="1:65" s="13" customFormat="1">
      <c r="B235" s="159"/>
      <c r="D235" s="160" t="s">
        <v>160</v>
      </c>
      <c r="E235" s="161" t="s">
        <v>1</v>
      </c>
      <c r="F235" s="162" t="s">
        <v>1620</v>
      </c>
      <c r="H235" s="163">
        <v>47.411999999999999</v>
      </c>
      <c r="L235" s="159"/>
      <c r="M235" s="164"/>
      <c r="N235" s="165"/>
      <c r="O235" s="165"/>
      <c r="P235" s="165"/>
      <c r="Q235" s="165"/>
      <c r="R235" s="165"/>
      <c r="S235" s="165"/>
      <c r="T235" s="166"/>
      <c r="AT235" s="161" t="s">
        <v>160</v>
      </c>
      <c r="AU235" s="161" t="s">
        <v>80</v>
      </c>
      <c r="AV235" s="13" t="s">
        <v>80</v>
      </c>
      <c r="AW235" s="13" t="s">
        <v>27</v>
      </c>
      <c r="AX235" s="13" t="s">
        <v>71</v>
      </c>
      <c r="AY235" s="161" t="s">
        <v>152</v>
      </c>
    </row>
    <row r="236" spans="1:65" s="13" customFormat="1">
      <c r="B236" s="159"/>
      <c r="D236" s="160" t="s">
        <v>160</v>
      </c>
      <c r="E236" s="161" t="s">
        <v>1</v>
      </c>
      <c r="F236" s="162" t="s">
        <v>1621</v>
      </c>
      <c r="H236" s="163">
        <v>-4.8</v>
      </c>
      <c r="L236" s="159"/>
      <c r="M236" s="164"/>
      <c r="N236" s="165"/>
      <c r="O236" s="165"/>
      <c r="P236" s="165"/>
      <c r="Q236" s="165"/>
      <c r="R236" s="165"/>
      <c r="S236" s="165"/>
      <c r="T236" s="166"/>
      <c r="AT236" s="161" t="s">
        <v>160</v>
      </c>
      <c r="AU236" s="161" t="s">
        <v>80</v>
      </c>
      <c r="AV236" s="13" t="s">
        <v>80</v>
      </c>
      <c r="AW236" s="13" t="s">
        <v>27</v>
      </c>
      <c r="AX236" s="13" t="s">
        <v>71</v>
      </c>
      <c r="AY236" s="161" t="s">
        <v>152</v>
      </c>
    </row>
    <row r="237" spans="1:65" s="13" customFormat="1" ht="22.5">
      <c r="B237" s="159"/>
      <c r="D237" s="160" t="s">
        <v>160</v>
      </c>
      <c r="E237" s="161" t="s">
        <v>1</v>
      </c>
      <c r="F237" s="162" t="s">
        <v>1622</v>
      </c>
      <c r="H237" s="163">
        <v>180.30600000000001</v>
      </c>
      <c r="L237" s="159"/>
      <c r="M237" s="164"/>
      <c r="N237" s="165"/>
      <c r="O237" s="165"/>
      <c r="P237" s="165"/>
      <c r="Q237" s="165"/>
      <c r="R237" s="165"/>
      <c r="S237" s="165"/>
      <c r="T237" s="166"/>
      <c r="AT237" s="161" t="s">
        <v>160</v>
      </c>
      <c r="AU237" s="161" t="s">
        <v>80</v>
      </c>
      <c r="AV237" s="13" t="s">
        <v>80</v>
      </c>
      <c r="AW237" s="13" t="s">
        <v>27</v>
      </c>
      <c r="AX237" s="13" t="s">
        <v>71</v>
      </c>
      <c r="AY237" s="161" t="s">
        <v>152</v>
      </c>
    </row>
    <row r="238" spans="1:65" s="13" customFormat="1">
      <c r="B238" s="159"/>
      <c r="D238" s="160" t="s">
        <v>160</v>
      </c>
      <c r="E238" s="161" t="s">
        <v>1</v>
      </c>
      <c r="F238" s="162" t="s">
        <v>1623</v>
      </c>
      <c r="H238" s="163">
        <v>-8</v>
      </c>
      <c r="L238" s="159"/>
      <c r="M238" s="164"/>
      <c r="N238" s="165"/>
      <c r="O238" s="165"/>
      <c r="P238" s="165"/>
      <c r="Q238" s="165"/>
      <c r="R238" s="165"/>
      <c r="S238" s="165"/>
      <c r="T238" s="166"/>
      <c r="AT238" s="161" t="s">
        <v>160</v>
      </c>
      <c r="AU238" s="161" t="s">
        <v>80</v>
      </c>
      <c r="AV238" s="13" t="s">
        <v>80</v>
      </c>
      <c r="AW238" s="13" t="s">
        <v>27</v>
      </c>
      <c r="AX238" s="13" t="s">
        <v>71</v>
      </c>
      <c r="AY238" s="161" t="s">
        <v>152</v>
      </c>
    </row>
    <row r="239" spans="1:65" s="13" customFormat="1">
      <c r="B239" s="159"/>
      <c r="D239" s="160" t="s">
        <v>160</v>
      </c>
      <c r="E239" s="161" t="s">
        <v>1</v>
      </c>
      <c r="F239" s="162" t="s">
        <v>1624</v>
      </c>
      <c r="H239" s="163">
        <v>-8.4</v>
      </c>
      <c r="L239" s="159"/>
      <c r="M239" s="164"/>
      <c r="N239" s="165"/>
      <c r="O239" s="165"/>
      <c r="P239" s="165"/>
      <c r="Q239" s="165"/>
      <c r="R239" s="165"/>
      <c r="S239" s="165"/>
      <c r="T239" s="166"/>
      <c r="AT239" s="161" t="s">
        <v>160</v>
      </c>
      <c r="AU239" s="161" t="s">
        <v>80</v>
      </c>
      <c r="AV239" s="13" t="s">
        <v>80</v>
      </c>
      <c r="AW239" s="13" t="s">
        <v>27</v>
      </c>
      <c r="AX239" s="13" t="s">
        <v>71</v>
      </c>
      <c r="AY239" s="161" t="s">
        <v>152</v>
      </c>
    </row>
    <row r="240" spans="1:65" s="13" customFormat="1" ht="22.5">
      <c r="B240" s="159"/>
      <c r="D240" s="160" t="s">
        <v>160</v>
      </c>
      <c r="E240" s="161" t="s">
        <v>1</v>
      </c>
      <c r="F240" s="162" t="s">
        <v>1625</v>
      </c>
      <c r="H240" s="163">
        <v>193.05</v>
      </c>
      <c r="L240" s="159"/>
      <c r="M240" s="164"/>
      <c r="N240" s="165"/>
      <c r="O240" s="165"/>
      <c r="P240" s="165"/>
      <c r="Q240" s="165"/>
      <c r="R240" s="165"/>
      <c r="S240" s="165"/>
      <c r="T240" s="166"/>
      <c r="AT240" s="161" t="s">
        <v>160</v>
      </c>
      <c r="AU240" s="161" t="s">
        <v>80</v>
      </c>
      <c r="AV240" s="13" t="s">
        <v>80</v>
      </c>
      <c r="AW240" s="13" t="s">
        <v>27</v>
      </c>
      <c r="AX240" s="13" t="s">
        <v>71</v>
      </c>
      <c r="AY240" s="161" t="s">
        <v>152</v>
      </c>
    </row>
    <row r="241" spans="1:65" s="13" customFormat="1">
      <c r="B241" s="159"/>
      <c r="D241" s="160" t="s">
        <v>160</v>
      </c>
      <c r="E241" s="161" t="s">
        <v>1</v>
      </c>
      <c r="F241" s="162" t="s">
        <v>1626</v>
      </c>
      <c r="H241" s="163">
        <v>-12.8</v>
      </c>
      <c r="L241" s="159"/>
      <c r="M241" s="164"/>
      <c r="N241" s="165"/>
      <c r="O241" s="165"/>
      <c r="P241" s="165"/>
      <c r="Q241" s="165"/>
      <c r="R241" s="165"/>
      <c r="S241" s="165"/>
      <c r="T241" s="166"/>
      <c r="AT241" s="161" t="s">
        <v>160</v>
      </c>
      <c r="AU241" s="161" t="s">
        <v>80</v>
      </c>
      <c r="AV241" s="13" t="s">
        <v>80</v>
      </c>
      <c r="AW241" s="13" t="s">
        <v>27</v>
      </c>
      <c r="AX241" s="13" t="s">
        <v>71</v>
      </c>
      <c r="AY241" s="161" t="s">
        <v>152</v>
      </c>
    </row>
    <row r="242" spans="1:65" s="13" customFormat="1">
      <c r="B242" s="159"/>
      <c r="D242" s="160" t="s">
        <v>160</v>
      </c>
      <c r="E242" s="161" t="s">
        <v>1</v>
      </c>
      <c r="F242" s="162" t="s">
        <v>1627</v>
      </c>
      <c r="H242" s="163">
        <v>-5.6</v>
      </c>
      <c r="L242" s="159"/>
      <c r="M242" s="164"/>
      <c r="N242" s="165"/>
      <c r="O242" s="165"/>
      <c r="P242" s="165"/>
      <c r="Q242" s="165"/>
      <c r="R242" s="165"/>
      <c r="S242" s="165"/>
      <c r="T242" s="166"/>
      <c r="AT242" s="161" t="s">
        <v>160</v>
      </c>
      <c r="AU242" s="161" t="s">
        <v>80</v>
      </c>
      <c r="AV242" s="13" t="s">
        <v>80</v>
      </c>
      <c r="AW242" s="13" t="s">
        <v>27</v>
      </c>
      <c r="AX242" s="13" t="s">
        <v>71</v>
      </c>
      <c r="AY242" s="161" t="s">
        <v>152</v>
      </c>
    </row>
    <row r="243" spans="1:65" s="16" customFormat="1">
      <c r="B243" s="186"/>
      <c r="D243" s="160" t="s">
        <v>160</v>
      </c>
      <c r="E243" s="187" t="s">
        <v>1</v>
      </c>
      <c r="F243" s="188" t="s">
        <v>1602</v>
      </c>
      <c r="H243" s="189">
        <v>381.16799999999995</v>
      </c>
      <c r="L243" s="186"/>
      <c r="M243" s="190"/>
      <c r="N243" s="191"/>
      <c r="O243" s="191"/>
      <c r="P243" s="191"/>
      <c r="Q243" s="191"/>
      <c r="R243" s="191"/>
      <c r="S243" s="191"/>
      <c r="T243" s="192"/>
      <c r="AT243" s="187" t="s">
        <v>160</v>
      </c>
      <c r="AU243" s="187" t="s">
        <v>80</v>
      </c>
      <c r="AV243" s="16" t="s">
        <v>170</v>
      </c>
      <c r="AW243" s="16" t="s">
        <v>27</v>
      </c>
      <c r="AX243" s="16" t="s">
        <v>71</v>
      </c>
      <c r="AY243" s="187" t="s">
        <v>152</v>
      </c>
    </row>
    <row r="244" spans="1:65" s="15" customFormat="1">
      <c r="B244" s="174"/>
      <c r="D244" s="160" t="s">
        <v>160</v>
      </c>
      <c r="E244" s="175" t="s">
        <v>1</v>
      </c>
      <c r="F244" s="176" t="s">
        <v>883</v>
      </c>
      <c r="H244" s="175" t="s">
        <v>1</v>
      </c>
      <c r="L244" s="174"/>
      <c r="M244" s="177"/>
      <c r="N244" s="178"/>
      <c r="O244" s="178"/>
      <c r="P244" s="178"/>
      <c r="Q244" s="178"/>
      <c r="R244" s="178"/>
      <c r="S244" s="178"/>
      <c r="T244" s="179"/>
      <c r="AT244" s="175" t="s">
        <v>160</v>
      </c>
      <c r="AU244" s="175" t="s">
        <v>80</v>
      </c>
      <c r="AV244" s="15" t="s">
        <v>78</v>
      </c>
      <c r="AW244" s="15" t="s">
        <v>27</v>
      </c>
      <c r="AX244" s="15" t="s">
        <v>71</v>
      </c>
      <c r="AY244" s="175" t="s">
        <v>152</v>
      </c>
    </row>
    <row r="245" spans="1:65" s="13" customFormat="1">
      <c r="B245" s="159"/>
      <c r="D245" s="160" t="s">
        <v>160</v>
      </c>
      <c r="E245" s="161" t="s">
        <v>1</v>
      </c>
      <c r="F245" s="162" t="s">
        <v>1628</v>
      </c>
      <c r="H245" s="163">
        <v>2.7</v>
      </c>
      <c r="L245" s="159"/>
      <c r="M245" s="164"/>
      <c r="N245" s="165"/>
      <c r="O245" s="165"/>
      <c r="P245" s="165"/>
      <c r="Q245" s="165"/>
      <c r="R245" s="165"/>
      <c r="S245" s="165"/>
      <c r="T245" s="166"/>
      <c r="AT245" s="161" t="s">
        <v>160</v>
      </c>
      <c r="AU245" s="161" t="s">
        <v>80</v>
      </c>
      <c r="AV245" s="13" t="s">
        <v>80</v>
      </c>
      <c r="AW245" s="13" t="s">
        <v>27</v>
      </c>
      <c r="AX245" s="13" t="s">
        <v>71</v>
      </c>
      <c r="AY245" s="161" t="s">
        <v>152</v>
      </c>
    </row>
    <row r="246" spans="1:65" s="13" customFormat="1">
      <c r="B246" s="159"/>
      <c r="D246" s="160" t="s">
        <v>160</v>
      </c>
      <c r="E246" s="161" t="s">
        <v>1</v>
      </c>
      <c r="F246" s="162" t="s">
        <v>1629</v>
      </c>
      <c r="H246" s="163">
        <v>3.3780000000000001</v>
      </c>
      <c r="L246" s="159"/>
      <c r="M246" s="164"/>
      <c r="N246" s="165"/>
      <c r="O246" s="165"/>
      <c r="P246" s="165"/>
      <c r="Q246" s="165"/>
      <c r="R246" s="165"/>
      <c r="S246" s="165"/>
      <c r="T246" s="166"/>
      <c r="AT246" s="161" t="s">
        <v>160</v>
      </c>
      <c r="AU246" s="161" t="s">
        <v>80</v>
      </c>
      <c r="AV246" s="13" t="s">
        <v>80</v>
      </c>
      <c r="AW246" s="13" t="s">
        <v>27</v>
      </c>
      <c r="AX246" s="13" t="s">
        <v>71</v>
      </c>
      <c r="AY246" s="161" t="s">
        <v>152</v>
      </c>
    </row>
    <row r="247" spans="1:65" s="15" customFormat="1">
      <c r="B247" s="174"/>
      <c r="D247" s="160" t="s">
        <v>160</v>
      </c>
      <c r="E247" s="175" t="s">
        <v>1</v>
      </c>
      <c r="F247" s="176" t="s">
        <v>1019</v>
      </c>
      <c r="H247" s="175" t="s">
        <v>1</v>
      </c>
      <c r="L247" s="174"/>
      <c r="M247" s="177"/>
      <c r="N247" s="178"/>
      <c r="O247" s="178"/>
      <c r="P247" s="178"/>
      <c r="Q247" s="178"/>
      <c r="R247" s="178"/>
      <c r="S247" s="178"/>
      <c r="T247" s="179"/>
      <c r="AT247" s="175" t="s">
        <v>160</v>
      </c>
      <c r="AU247" s="175" t="s">
        <v>80</v>
      </c>
      <c r="AV247" s="15" t="s">
        <v>78</v>
      </c>
      <c r="AW247" s="15" t="s">
        <v>27</v>
      </c>
      <c r="AX247" s="15" t="s">
        <v>71</v>
      </c>
      <c r="AY247" s="175" t="s">
        <v>152</v>
      </c>
    </row>
    <row r="248" spans="1:65" s="13" customFormat="1">
      <c r="B248" s="159"/>
      <c r="D248" s="160" t="s">
        <v>160</v>
      </c>
      <c r="E248" s="161" t="s">
        <v>1</v>
      </c>
      <c r="F248" s="162" t="s">
        <v>1630</v>
      </c>
      <c r="H248" s="163">
        <v>0.97499999999999998</v>
      </c>
      <c r="L248" s="159"/>
      <c r="M248" s="164"/>
      <c r="N248" s="165"/>
      <c r="O248" s="165"/>
      <c r="P248" s="165"/>
      <c r="Q248" s="165"/>
      <c r="R248" s="165"/>
      <c r="S248" s="165"/>
      <c r="T248" s="166"/>
      <c r="AT248" s="161" t="s">
        <v>160</v>
      </c>
      <c r="AU248" s="161" t="s">
        <v>80</v>
      </c>
      <c r="AV248" s="13" t="s">
        <v>80</v>
      </c>
      <c r="AW248" s="13" t="s">
        <v>27</v>
      </c>
      <c r="AX248" s="13" t="s">
        <v>71</v>
      </c>
      <c r="AY248" s="161" t="s">
        <v>152</v>
      </c>
    </row>
    <row r="249" spans="1:65" s="13" customFormat="1">
      <c r="B249" s="159"/>
      <c r="D249" s="160" t="s">
        <v>160</v>
      </c>
      <c r="E249" s="161" t="s">
        <v>1</v>
      </c>
      <c r="F249" s="162" t="s">
        <v>1631</v>
      </c>
      <c r="H249" s="163">
        <v>2.2949999999999999</v>
      </c>
      <c r="L249" s="159"/>
      <c r="M249" s="164"/>
      <c r="N249" s="165"/>
      <c r="O249" s="165"/>
      <c r="P249" s="165"/>
      <c r="Q249" s="165"/>
      <c r="R249" s="165"/>
      <c r="S249" s="165"/>
      <c r="T249" s="166"/>
      <c r="AT249" s="161" t="s">
        <v>160</v>
      </c>
      <c r="AU249" s="161" t="s">
        <v>80</v>
      </c>
      <c r="AV249" s="13" t="s">
        <v>80</v>
      </c>
      <c r="AW249" s="13" t="s">
        <v>27</v>
      </c>
      <c r="AX249" s="13" t="s">
        <v>71</v>
      </c>
      <c r="AY249" s="161" t="s">
        <v>152</v>
      </c>
    </row>
    <row r="250" spans="1:65" s="13" customFormat="1">
      <c r="B250" s="159"/>
      <c r="D250" s="160" t="s">
        <v>160</v>
      </c>
      <c r="E250" s="161" t="s">
        <v>1</v>
      </c>
      <c r="F250" s="162" t="s">
        <v>1632</v>
      </c>
      <c r="H250" s="163">
        <v>9.4499999999999993</v>
      </c>
      <c r="L250" s="159"/>
      <c r="M250" s="164"/>
      <c r="N250" s="165"/>
      <c r="O250" s="165"/>
      <c r="P250" s="165"/>
      <c r="Q250" s="165"/>
      <c r="R250" s="165"/>
      <c r="S250" s="165"/>
      <c r="T250" s="166"/>
      <c r="AT250" s="161" t="s">
        <v>160</v>
      </c>
      <c r="AU250" s="161" t="s">
        <v>80</v>
      </c>
      <c r="AV250" s="13" t="s">
        <v>80</v>
      </c>
      <c r="AW250" s="13" t="s">
        <v>27</v>
      </c>
      <c r="AX250" s="13" t="s">
        <v>71</v>
      </c>
      <c r="AY250" s="161" t="s">
        <v>152</v>
      </c>
    </row>
    <row r="251" spans="1:65" s="13" customFormat="1">
      <c r="B251" s="159"/>
      <c r="D251" s="160" t="s">
        <v>160</v>
      </c>
      <c r="E251" s="161" t="s">
        <v>1</v>
      </c>
      <c r="F251" s="162" t="s">
        <v>1633</v>
      </c>
      <c r="H251" s="163">
        <v>1.05</v>
      </c>
      <c r="L251" s="159"/>
      <c r="M251" s="164"/>
      <c r="N251" s="165"/>
      <c r="O251" s="165"/>
      <c r="P251" s="165"/>
      <c r="Q251" s="165"/>
      <c r="R251" s="165"/>
      <c r="S251" s="165"/>
      <c r="T251" s="166"/>
      <c r="AT251" s="161" t="s">
        <v>160</v>
      </c>
      <c r="AU251" s="161" t="s">
        <v>80</v>
      </c>
      <c r="AV251" s="13" t="s">
        <v>80</v>
      </c>
      <c r="AW251" s="13" t="s">
        <v>27</v>
      </c>
      <c r="AX251" s="13" t="s">
        <v>71</v>
      </c>
      <c r="AY251" s="161" t="s">
        <v>152</v>
      </c>
    </row>
    <row r="252" spans="1:65" s="13" customFormat="1">
      <c r="B252" s="159"/>
      <c r="D252" s="160" t="s">
        <v>160</v>
      </c>
      <c r="E252" s="161" t="s">
        <v>1</v>
      </c>
      <c r="F252" s="162" t="s">
        <v>1634</v>
      </c>
      <c r="H252" s="163">
        <v>1.2</v>
      </c>
      <c r="L252" s="159"/>
      <c r="M252" s="164"/>
      <c r="N252" s="165"/>
      <c r="O252" s="165"/>
      <c r="P252" s="165"/>
      <c r="Q252" s="165"/>
      <c r="R252" s="165"/>
      <c r="S252" s="165"/>
      <c r="T252" s="166"/>
      <c r="AT252" s="161" t="s">
        <v>160</v>
      </c>
      <c r="AU252" s="161" t="s">
        <v>80</v>
      </c>
      <c r="AV252" s="13" t="s">
        <v>80</v>
      </c>
      <c r="AW252" s="13" t="s">
        <v>27</v>
      </c>
      <c r="AX252" s="13" t="s">
        <v>71</v>
      </c>
      <c r="AY252" s="161" t="s">
        <v>152</v>
      </c>
    </row>
    <row r="253" spans="1:65" s="16" customFormat="1">
      <c r="B253" s="186"/>
      <c r="D253" s="160" t="s">
        <v>160</v>
      </c>
      <c r="E253" s="187" t="s">
        <v>1</v>
      </c>
      <c r="F253" s="188" t="s">
        <v>691</v>
      </c>
      <c r="H253" s="189">
        <v>21.047999999999998</v>
      </c>
      <c r="L253" s="186"/>
      <c r="M253" s="190"/>
      <c r="N253" s="191"/>
      <c r="O253" s="191"/>
      <c r="P253" s="191"/>
      <c r="Q253" s="191"/>
      <c r="R253" s="191"/>
      <c r="S253" s="191"/>
      <c r="T253" s="192"/>
      <c r="AT253" s="187" t="s">
        <v>160</v>
      </c>
      <c r="AU253" s="187" t="s">
        <v>80</v>
      </c>
      <c r="AV253" s="16" t="s">
        <v>170</v>
      </c>
      <c r="AW253" s="16" t="s">
        <v>27</v>
      </c>
      <c r="AX253" s="16" t="s">
        <v>71</v>
      </c>
      <c r="AY253" s="187" t="s">
        <v>152</v>
      </c>
    </row>
    <row r="254" spans="1:65" s="14" customFormat="1">
      <c r="B254" s="167"/>
      <c r="D254" s="160" t="s">
        <v>160</v>
      </c>
      <c r="E254" s="168" t="s">
        <v>1</v>
      </c>
      <c r="F254" s="169" t="s">
        <v>162</v>
      </c>
      <c r="H254" s="170">
        <v>532.21500000000015</v>
      </c>
      <c r="L254" s="167"/>
      <c r="M254" s="171"/>
      <c r="N254" s="172"/>
      <c r="O254" s="172"/>
      <c r="P254" s="172"/>
      <c r="Q254" s="172"/>
      <c r="R254" s="172"/>
      <c r="S254" s="172"/>
      <c r="T254" s="173"/>
      <c r="AT254" s="168" t="s">
        <v>160</v>
      </c>
      <c r="AU254" s="168" t="s">
        <v>80</v>
      </c>
      <c r="AV254" s="14" t="s">
        <v>158</v>
      </c>
      <c r="AW254" s="14" t="s">
        <v>27</v>
      </c>
      <c r="AX254" s="14" t="s">
        <v>78</v>
      </c>
      <c r="AY254" s="168" t="s">
        <v>152</v>
      </c>
    </row>
    <row r="255" spans="1:65" s="2" customFormat="1" ht="21.75" customHeight="1">
      <c r="A255" s="30"/>
      <c r="B255" s="146"/>
      <c r="C255" s="147" t="s">
        <v>267</v>
      </c>
      <c r="D255" s="147" t="s">
        <v>154</v>
      </c>
      <c r="E255" s="148" t="s">
        <v>892</v>
      </c>
      <c r="F255" s="149" t="s">
        <v>893</v>
      </c>
      <c r="G255" s="150" t="s">
        <v>157</v>
      </c>
      <c r="H255" s="151">
        <v>159.6</v>
      </c>
      <c r="I255" s="152">
        <v>144.76</v>
      </c>
      <c r="J255" s="152">
        <f>ROUND(I255*H255,2)</f>
        <v>23103.7</v>
      </c>
      <c r="K255" s="149" t="s">
        <v>173</v>
      </c>
      <c r="L255" s="31"/>
      <c r="M255" s="153" t="s">
        <v>1</v>
      </c>
      <c r="N255" s="154" t="s">
        <v>36</v>
      </c>
      <c r="O255" s="155">
        <v>0.47399999999999998</v>
      </c>
      <c r="P255" s="155">
        <f>O255*H255</f>
        <v>75.650399999999991</v>
      </c>
      <c r="Q255" s="155">
        <v>2.0480000000000002E-2</v>
      </c>
      <c r="R255" s="155">
        <f>Q255*H255</f>
        <v>3.268608</v>
      </c>
      <c r="S255" s="155">
        <v>0</v>
      </c>
      <c r="T255" s="156">
        <f>S255*H255</f>
        <v>0</v>
      </c>
      <c r="U255" s="30"/>
      <c r="V255" s="30"/>
      <c r="W255" s="30"/>
      <c r="X255" s="30"/>
      <c r="Y255" s="30"/>
      <c r="Z255" s="30"/>
      <c r="AA255" s="30"/>
      <c r="AB255" s="30"/>
      <c r="AC255" s="30"/>
      <c r="AD255" s="30"/>
      <c r="AE255" s="30"/>
      <c r="AR255" s="157" t="s">
        <v>158</v>
      </c>
      <c r="AT255" s="157" t="s">
        <v>154</v>
      </c>
      <c r="AU255" s="157" t="s">
        <v>80</v>
      </c>
      <c r="AY255" s="18" t="s">
        <v>152</v>
      </c>
      <c r="BE255" s="158">
        <f>IF(N255="základní",J255,0)</f>
        <v>23103.7</v>
      </c>
      <c r="BF255" s="158">
        <f>IF(N255="snížená",J255,0)</f>
        <v>0</v>
      </c>
      <c r="BG255" s="158">
        <f>IF(N255="zákl. přenesená",J255,0)</f>
        <v>0</v>
      </c>
      <c r="BH255" s="158">
        <f>IF(N255="sníž. přenesená",J255,0)</f>
        <v>0</v>
      </c>
      <c r="BI255" s="158">
        <f>IF(N255="nulová",J255,0)</f>
        <v>0</v>
      </c>
      <c r="BJ255" s="18" t="s">
        <v>78</v>
      </c>
      <c r="BK255" s="158">
        <f>ROUND(I255*H255,2)</f>
        <v>23103.7</v>
      </c>
      <c r="BL255" s="18" t="s">
        <v>158</v>
      </c>
      <c r="BM255" s="157" t="s">
        <v>1635</v>
      </c>
    </row>
    <row r="256" spans="1:65" s="13" customFormat="1" ht="22.5">
      <c r="B256" s="159"/>
      <c r="D256" s="160" t="s">
        <v>160</v>
      </c>
      <c r="E256" s="161" t="s">
        <v>1</v>
      </c>
      <c r="F256" s="162" t="s">
        <v>1636</v>
      </c>
      <c r="H256" s="163">
        <v>159.6</v>
      </c>
      <c r="L256" s="159"/>
      <c r="M256" s="164"/>
      <c r="N256" s="165"/>
      <c r="O256" s="165"/>
      <c r="P256" s="165"/>
      <c r="Q256" s="165"/>
      <c r="R256" s="165"/>
      <c r="S256" s="165"/>
      <c r="T256" s="166"/>
      <c r="AT256" s="161" t="s">
        <v>160</v>
      </c>
      <c r="AU256" s="161" t="s">
        <v>80</v>
      </c>
      <c r="AV256" s="13" t="s">
        <v>80</v>
      </c>
      <c r="AW256" s="13" t="s">
        <v>27</v>
      </c>
      <c r="AX256" s="13" t="s">
        <v>71</v>
      </c>
      <c r="AY256" s="161" t="s">
        <v>152</v>
      </c>
    </row>
    <row r="257" spans="1:65" s="14" customFormat="1">
      <c r="B257" s="167"/>
      <c r="D257" s="160" t="s">
        <v>160</v>
      </c>
      <c r="E257" s="168" t="s">
        <v>1</v>
      </c>
      <c r="F257" s="169" t="s">
        <v>162</v>
      </c>
      <c r="H257" s="170">
        <v>159.6</v>
      </c>
      <c r="L257" s="167"/>
      <c r="M257" s="171"/>
      <c r="N257" s="172"/>
      <c r="O257" s="172"/>
      <c r="P257" s="172"/>
      <c r="Q257" s="172"/>
      <c r="R257" s="172"/>
      <c r="S257" s="172"/>
      <c r="T257" s="173"/>
      <c r="AT257" s="168" t="s">
        <v>160</v>
      </c>
      <c r="AU257" s="168" t="s">
        <v>80</v>
      </c>
      <c r="AV257" s="14" t="s">
        <v>158</v>
      </c>
      <c r="AW257" s="14" t="s">
        <v>27</v>
      </c>
      <c r="AX257" s="14" t="s">
        <v>78</v>
      </c>
      <c r="AY257" s="168" t="s">
        <v>152</v>
      </c>
    </row>
    <row r="258" spans="1:65" s="2" customFormat="1" ht="16.5" customHeight="1">
      <c r="A258" s="30"/>
      <c r="B258" s="146"/>
      <c r="C258" s="147" t="s">
        <v>275</v>
      </c>
      <c r="D258" s="147" t="s">
        <v>154</v>
      </c>
      <c r="E258" s="148" t="s">
        <v>896</v>
      </c>
      <c r="F258" s="149" t="s">
        <v>897</v>
      </c>
      <c r="G258" s="150" t="s">
        <v>157</v>
      </c>
      <c r="H258" s="151">
        <v>106.4</v>
      </c>
      <c r="I258" s="152">
        <v>100.4</v>
      </c>
      <c r="J258" s="152">
        <f>ROUND(I258*H258,2)</f>
        <v>10682.56</v>
      </c>
      <c r="K258" s="149" t="s">
        <v>173</v>
      </c>
      <c r="L258" s="31"/>
      <c r="M258" s="153" t="s">
        <v>1</v>
      </c>
      <c r="N258" s="154" t="s">
        <v>36</v>
      </c>
      <c r="O258" s="155">
        <v>0.27</v>
      </c>
      <c r="P258" s="155">
        <f>O258*H258</f>
        <v>28.728000000000005</v>
      </c>
      <c r="Q258" s="155">
        <v>5.4599999999999996E-3</v>
      </c>
      <c r="R258" s="155">
        <f>Q258*H258</f>
        <v>0.58094400000000002</v>
      </c>
      <c r="S258" s="155">
        <v>0</v>
      </c>
      <c r="T258" s="156">
        <f>S258*H258</f>
        <v>0</v>
      </c>
      <c r="U258" s="30"/>
      <c r="V258" s="30"/>
      <c r="W258" s="30"/>
      <c r="X258" s="30"/>
      <c r="Y258" s="30"/>
      <c r="Z258" s="30"/>
      <c r="AA258" s="30"/>
      <c r="AB258" s="30"/>
      <c r="AC258" s="30"/>
      <c r="AD258" s="30"/>
      <c r="AE258" s="30"/>
      <c r="AR258" s="157" t="s">
        <v>158</v>
      </c>
      <c r="AT258" s="157" t="s">
        <v>154</v>
      </c>
      <c r="AU258" s="157" t="s">
        <v>80</v>
      </c>
      <c r="AY258" s="18" t="s">
        <v>152</v>
      </c>
      <c r="BE258" s="158">
        <f>IF(N258="základní",J258,0)</f>
        <v>10682.56</v>
      </c>
      <c r="BF258" s="158">
        <f>IF(N258="snížená",J258,0)</f>
        <v>0</v>
      </c>
      <c r="BG258" s="158">
        <f>IF(N258="zákl. přenesená",J258,0)</f>
        <v>0</v>
      </c>
      <c r="BH258" s="158">
        <f>IF(N258="sníž. přenesená",J258,0)</f>
        <v>0</v>
      </c>
      <c r="BI258" s="158">
        <f>IF(N258="nulová",J258,0)</f>
        <v>0</v>
      </c>
      <c r="BJ258" s="18" t="s">
        <v>78</v>
      </c>
      <c r="BK258" s="158">
        <f>ROUND(I258*H258,2)</f>
        <v>10682.56</v>
      </c>
      <c r="BL258" s="18" t="s">
        <v>158</v>
      </c>
      <c r="BM258" s="157" t="s">
        <v>1637</v>
      </c>
    </row>
    <row r="259" spans="1:65" s="15" customFormat="1" ht="22.5">
      <c r="B259" s="174"/>
      <c r="D259" s="160" t="s">
        <v>160</v>
      </c>
      <c r="E259" s="175" t="s">
        <v>1</v>
      </c>
      <c r="F259" s="176" t="s">
        <v>899</v>
      </c>
      <c r="H259" s="175" t="s">
        <v>1</v>
      </c>
      <c r="L259" s="174"/>
      <c r="M259" s="177"/>
      <c r="N259" s="178"/>
      <c r="O259" s="178"/>
      <c r="P259" s="178"/>
      <c r="Q259" s="178"/>
      <c r="R259" s="178"/>
      <c r="S259" s="178"/>
      <c r="T259" s="179"/>
      <c r="AT259" s="175" t="s">
        <v>160</v>
      </c>
      <c r="AU259" s="175" t="s">
        <v>80</v>
      </c>
      <c r="AV259" s="15" t="s">
        <v>78</v>
      </c>
      <c r="AW259" s="15" t="s">
        <v>27</v>
      </c>
      <c r="AX259" s="15" t="s">
        <v>71</v>
      </c>
      <c r="AY259" s="175" t="s">
        <v>152</v>
      </c>
    </row>
    <row r="260" spans="1:65" s="13" customFormat="1">
      <c r="B260" s="159"/>
      <c r="D260" s="160" t="s">
        <v>160</v>
      </c>
      <c r="E260" s="161" t="s">
        <v>1</v>
      </c>
      <c r="F260" s="162" t="s">
        <v>1638</v>
      </c>
      <c r="H260" s="163">
        <v>106.4</v>
      </c>
      <c r="L260" s="159"/>
      <c r="M260" s="164"/>
      <c r="N260" s="165"/>
      <c r="O260" s="165"/>
      <c r="P260" s="165"/>
      <c r="Q260" s="165"/>
      <c r="R260" s="165"/>
      <c r="S260" s="165"/>
      <c r="T260" s="166"/>
      <c r="AT260" s="161" t="s">
        <v>160</v>
      </c>
      <c r="AU260" s="161" t="s">
        <v>80</v>
      </c>
      <c r="AV260" s="13" t="s">
        <v>80</v>
      </c>
      <c r="AW260" s="13" t="s">
        <v>27</v>
      </c>
      <c r="AX260" s="13" t="s">
        <v>71</v>
      </c>
      <c r="AY260" s="161" t="s">
        <v>152</v>
      </c>
    </row>
    <row r="261" spans="1:65" s="14" customFormat="1">
      <c r="B261" s="167"/>
      <c r="D261" s="160" t="s">
        <v>160</v>
      </c>
      <c r="E261" s="168" t="s">
        <v>1</v>
      </c>
      <c r="F261" s="169" t="s">
        <v>162</v>
      </c>
      <c r="H261" s="170">
        <v>106.4</v>
      </c>
      <c r="L261" s="167"/>
      <c r="M261" s="171"/>
      <c r="N261" s="172"/>
      <c r="O261" s="172"/>
      <c r="P261" s="172"/>
      <c r="Q261" s="172"/>
      <c r="R261" s="172"/>
      <c r="S261" s="172"/>
      <c r="T261" s="173"/>
      <c r="AT261" s="168" t="s">
        <v>160</v>
      </c>
      <c r="AU261" s="168" t="s">
        <v>80</v>
      </c>
      <c r="AV261" s="14" t="s">
        <v>158</v>
      </c>
      <c r="AW261" s="14" t="s">
        <v>27</v>
      </c>
      <c r="AX261" s="14" t="s">
        <v>78</v>
      </c>
      <c r="AY261" s="168" t="s">
        <v>152</v>
      </c>
    </row>
    <row r="262" spans="1:65" s="2" customFormat="1" ht="21.75" customHeight="1">
      <c r="A262" s="30"/>
      <c r="B262" s="146"/>
      <c r="C262" s="147" t="s">
        <v>281</v>
      </c>
      <c r="D262" s="147" t="s">
        <v>154</v>
      </c>
      <c r="E262" s="148" t="s">
        <v>901</v>
      </c>
      <c r="F262" s="149" t="s">
        <v>902</v>
      </c>
      <c r="G262" s="150" t="s">
        <v>157</v>
      </c>
      <c r="H262" s="151">
        <v>19.899999999999999</v>
      </c>
      <c r="I262" s="152">
        <v>227.304</v>
      </c>
      <c r="J262" s="152">
        <f>ROUND(I262*H262,2)</f>
        <v>4523.3500000000004</v>
      </c>
      <c r="K262" s="149" t="s">
        <v>173</v>
      </c>
      <c r="L262" s="31"/>
      <c r="M262" s="153" t="s">
        <v>1</v>
      </c>
      <c r="N262" s="154" t="s">
        <v>36</v>
      </c>
      <c r="O262" s="155">
        <v>0.624</v>
      </c>
      <c r="P262" s="155">
        <f>O262*H262</f>
        <v>12.417599999999998</v>
      </c>
      <c r="Q262" s="155">
        <v>0.04</v>
      </c>
      <c r="R262" s="155">
        <f>Q262*H262</f>
        <v>0.79599999999999993</v>
      </c>
      <c r="S262" s="155">
        <v>0</v>
      </c>
      <c r="T262" s="156">
        <f>S262*H262</f>
        <v>0</v>
      </c>
      <c r="U262" s="30"/>
      <c r="V262" s="30"/>
      <c r="W262" s="30"/>
      <c r="X262" s="30"/>
      <c r="Y262" s="30"/>
      <c r="Z262" s="30"/>
      <c r="AA262" s="30"/>
      <c r="AB262" s="30"/>
      <c r="AC262" s="30"/>
      <c r="AD262" s="30"/>
      <c r="AE262" s="30"/>
      <c r="AR262" s="157" t="s">
        <v>158</v>
      </c>
      <c r="AT262" s="157" t="s">
        <v>154</v>
      </c>
      <c r="AU262" s="157" t="s">
        <v>80</v>
      </c>
      <c r="AY262" s="18" t="s">
        <v>152</v>
      </c>
      <c r="BE262" s="158">
        <f>IF(N262="základní",J262,0)</f>
        <v>4523.3500000000004</v>
      </c>
      <c r="BF262" s="158">
        <f>IF(N262="snížená",J262,0)</f>
        <v>0</v>
      </c>
      <c r="BG262" s="158">
        <f>IF(N262="zákl. přenesená",J262,0)</f>
        <v>0</v>
      </c>
      <c r="BH262" s="158">
        <f>IF(N262="sníž. přenesená",J262,0)</f>
        <v>0</v>
      </c>
      <c r="BI262" s="158">
        <f>IF(N262="nulová",J262,0)</f>
        <v>0</v>
      </c>
      <c r="BJ262" s="18" t="s">
        <v>78</v>
      </c>
      <c r="BK262" s="158">
        <f>ROUND(I262*H262,2)</f>
        <v>4523.3500000000004</v>
      </c>
      <c r="BL262" s="18" t="s">
        <v>158</v>
      </c>
      <c r="BM262" s="157" t="s">
        <v>1639</v>
      </c>
    </row>
    <row r="263" spans="1:65" s="13" customFormat="1">
      <c r="B263" s="159"/>
      <c r="D263" s="160" t="s">
        <v>160</v>
      </c>
      <c r="E263" s="161" t="s">
        <v>1</v>
      </c>
      <c r="F263" s="162" t="s">
        <v>904</v>
      </c>
      <c r="H263" s="163">
        <v>19.899999999999999</v>
      </c>
      <c r="L263" s="159"/>
      <c r="M263" s="164"/>
      <c r="N263" s="165"/>
      <c r="O263" s="165"/>
      <c r="P263" s="165"/>
      <c r="Q263" s="165"/>
      <c r="R263" s="165"/>
      <c r="S263" s="165"/>
      <c r="T263" s="166"/>
      <c r="AT263" s="161" t="s">
        <v>160</v>
      </c>
      <c r="AU263" s="161" t="s">
        <v>80</v>
      </c>
      <c r="AV263" s="13" t="s">
        <v>80</v>
      </c>
      <c r="AW263" s="13" t="s">
        <v>27</v>
      </c>
      <c r="AX263" s="13" t="s">
        <v>78</v>
      </c>
      <c r="AY263" s="161" t="s">
        <v>152</v>
      </c>
    </row>
    <row r="264" spans="1:65" s="2" customFormat="1" ht="21.75" customHeight="1">
      <c r="A264" s="30"/>
      <c r="B264" s="146"/>
      <c r="C264" s="147" t="s">
        <v>7</v>
      </c>
      <c r="D264" s="147" t="s">
        <v>154</v>
      </c>
      <c r="E264" s="148" t="s">
        <v>906</v>
      </c>
      <c r="F264" s="149" t="s">
        <v>907</v>
      </c>
      <c r="G264" s="150" t="s">
        <v>157</v>
      </c>
      <c r="H264" s="151">
        <v>62</v>
      </c>
      <c r="I264" s="152">
        <v>129.976</v>
      </c>
      <c r="J264" s="152">
        <f>ROUND(I264*H264,2)</f>
        <v>8058.51</v>
      </c>
      <c r="K264" s="149" t="s">
        <v>173</v>
      </c>
      <c r="L264" s="31"/>
      <c r="M264" s="153" t="s">
        <v>1</v>
      </c>
      <c r="N264" s="154" t="s">
        <v>36</v>
      </c>
      <c r="O264" s="155">
        <v>0.39</v>
      </c>
      <c r="P264" s="155">
        <f>O264*H264</f>
        <v>24.18</v>
      </c>
      <c r="Q264" s="155">
        <v>1.54E-2</v>
      </c>
      <c r="R264" s="155">
        <f>Q264*H264</f>
        <v>0.95479999999999998</v>
      </c>
      <c r="S264" s="155">
        <v>0</v>
      </c>
      <c r="T264" s="156">
        <f>S264*H264</f>
        <v>0</v>
      </c>
      <c r="U264" s="30"/>
      <c r="V264" s="30"/>
      <c r="W264" s="30"/>
      <c r="X264" s="30"/>
      <c r="Y264" s="30"/>
      <c r="Z264" s="30"/>
      <c r="AA264" s="30"/>
      <c r="AB264" s="30"/>
      <c r="AC264" s="30"/>
      <c r="AD264" s="30"/>
      <c r="AE264" s="30"/>
      <c r="AR264" s="157" t="s">
        <v>158</v>
      </c>
      <c r="AT264" s="157" t="s">
        <v>154</v>
      </c>
      <c r="AU264" s="157" t="s">
        <v>80</v>
      </c>
      <c r="AY264" s="18" t="s">
        <v>152</v>
      </c>
      <c r="BE264" s="158">
        <f>IF(N264="základní",J264,0)</f>
        <v>8058.51</v>
      </c>
      <c r="BF264" s="158">
        <f>IF(N264="snížená",J264,0)</f>
        <v>0</v>
      </c>
      <c r="BG264" s="158">
        <f>IF(N264="zákl. přenesená",J264,0)</f>
        <v>0</v>
      </c>
      <c r="BH264" s="158">
        <f>IF(N264="sníž. přenesená",J264,0)</f>
        <v>0</v>
      </c>
      <c r="BI264" s="158">
        <f>IF(N264="nulová",J264,0)</f>
        <v>0</v>
      </c>
      <c r="BJ264" s="18" t="s">
        <v>78</v>
      </c>
      <c r="BK264" s="158">
        <f>ROUND(I264*H264,2)</f>
        <v>8058.51</v>
      </c>
      <c r="BL264" s="18" t="s">
        <v>158</v>
      </c>
      <c r="BM264" s="157" t="s">
        <v>1640</v>
      </c>
    </row>
    <row r="265" spans="1:65" s="15" customFormat="1">
      <c r="B265" s="174"/>
      <c r="D265" s="160" t="s">
        <v>160</v>
      </c>
      <c r="E265" s="175" t="s">
        <v>1</v>
      </c>
      <c r="F265" s="176" t="s">
        <v>1641</v>
      </c>
      <c r="H265" s="175" t="s">
        <v>1</v>
      </c>
      <c r="L265" s="174"/>
      <c r="M265" s="177"/>
      <c r="N265" s="178"/>
      <c r="O265" s="178"/>
      <c r="P265" s="178"/>
      <c r="Q265" s="178"/>
      <c r="R265" s="178"/>
      <c r="S265" s="178"/>
      <c r="T265" s="179"/>
      <c r="AT265" s="175" t="s">
        <v>160</v>
      </c>
      <c r="AU265" s="175" t="s">
        <v>80</v>
      </c>
      <c r="AV265" s="15" t="s">
        <v>78</v>
      </c>
      <c r="AW265" s="15" t="s">
        <v>27</v>
      </c>
      <c r="AX265" s="15" t="s">
        <v>71</v>
      </c>
      <c r="AY265" s="175" t="s">
        <v>152</v>
      </c>
    </row>
    <row r="266" spans="1:65" s="13" customFormat="1">
      <c r="B266" s="159"/>
      <c r="D266" s="160" t="s">
        <v>160</v>
      </c>
      <c r="E266" s="161" t="s">
        <v>1</v>
      </c>
      <c r="F266" s="162" t="s">
        <v>1642</v>
      </c>
      <c r="H266" s="163">
        <v>28</v>
      </c>
      <c r="L266" s="159"/>
      <c r="M266" s="164"/>
      <c r="N266" s="165"/>
      <c r="O266" s="165"/>
      <c r="P266" s="165"/>
      <c r="Q266" s="165"/>
      <c r="R266" s="165"/>
      <c r="S266" s="165"/>
      <c r="T266" s="166"/>
      <c r="AT266" s="161" t="s">
        <v>160</v>
      </c>
      <c r="AU266" s="161" t="s">
        <v>80</v>
      </c>
      <c r="AV266" s="13" t="s">
        <v>80</v>
      </c>
      <c r="AW266" s="13" t="s">
        <v>27</v>
      </c>
      <c r="AX266" s="13" t="s">
        <v>71</v>
      </c>
      <c r="AY266" s="161" t="s">
        <v>152</v>
      </c>
    </row>
    <row r="267" spans="1:65" s="13" customFormat="1">
      <c r="B267" s="159"/>
      <c r="D267" s="160" t="s">
        <v>160</v>
      </c>
      <c r="E267" s="161" t="s">
        <v>1</v>
      </c>
      <c r="F267" s="162" t="s">
        <v>1643</v>
      </c>
      <c r="H267" s="163">
        <v>34</v>
      </c>
      <c r="L267" s="159"/>
      <c r="M267" s="164"/>
      <c r="N267" s="165"/>
      <c r="O267" s="165"/>
      <c r="P267" s="165"/>
      <c r="Q267" s="165"/>
      <c r="R267" s="165"/>
      <c r="S267" s="165"/>
      <c r="T267" s="166"/>
      <c r="AT267" s="161" t="s">
        <v>160</v>
      </c>
      <c r="AU267" s="161" t="s">
        <v>80</v>
      </c>
      <c r="AV267" s="13" t="s">
        <v>80</v>
      </c>
      <c r="AW267" s="13" t="s">
        <v>27</v>
      </c>
      <c r="AX267" s="13" t="s">
        <v>71</v>
      </c>
      <c r="AY267" s="161" t="s">
        <v>152</v>
      </c>
    </row>
    <row r="268" spans="1:65" s="16" customFormat="1">
      <c r="B268" s="186"/>
      <c r="D268" s="160" t="s">
        <v>160</v>
      </c>
      <c r="E268" s="187" t="s">
        <v>1</v>
      </c>
      <c r="F268" s="188" t="s">
        <v>691</v>
      </c>
      <c r="H268" s="189">
        <v>62</v>
      </c>
      <c r="L268" s="186"/>
      <c r="M268" s="190"/>
      <c r="N268" s="191"/>
      <c r="O268" s="191"/>
      <c r="P268" s="191"/>
      <c r="Q268" s="191"/>
      <c r="R268" s="191"/>
      <c r="S268" s="191"/>
      <c r="T268" s="192"/>
      <c r="AT268" s="187" t="s">
        <v>160</v>
      </c>
      <c r="AU268" s="187" t="s">
        <v>80</v>
      </c>
      <c r="AV268" s="16" t="s">
        <v>170</v>
      </c>
      <c r="AW268" s="16" t="s">
        <v>27</v>
      </c>
      <c r="AX268" s="16" t="s">
        <v>71</v>
      </c>
      <c r="AY268" s="187" t="s">
        <v>152</v>
      </c>
    </row>
    <row r="269" spans="1:65" s="14" customFormat="1">
      <c r="B269" s="167"/>
      <c r="D269" s="160" t="s">
        <v>160</v>
      </c>
      <c r="E269" s="168" t="s">
        <v>1</v>
      </c>
      <c r="F269" s="169" t="s">
        <v>162</v>
      </c>
      <c r="H269" s="170">
        <v>62</v>
      </c>
      <c r="L269" s="167"/>
      <c r="M269" s="171"/>
      <c r="N269" s="172"/>
      <c r="O269" s="172"/>
      <c r="P269" s="172"/>
      <c r="Q269" s="172"/>
      <c r="R269" s="172"/>
      <c r="S269" s="172"/>
      <c r="T269" s="173"/>
      <c r="AT269" s="168" t="s">
        <v>160</v>
      </c>
      <c r="AU269" s="168" t="s">
        <v>80</v>
      </c>
      <c r="AV269" s="14" t="s">
        <v>158</v>
      </c>
      <c r="AW269" s="14" t="s">
        <v>27</v>
      </c>
      <c r="AX269" s="14" t="s">
        <v>78</v>
      </c>
      <c r="AY269" s="168" t="s">
        <v>152</v>
      </c>
    </row>
    <row r="270" spans="1:65" s="2" customFormat="1" ht="21.75" customHeight="1">
      <c r="A270" s="30"/>
      <c r="B270" s="146"/>
      <c r="C270" s="147" t="s">
        <v>297</v>
      </c>
      <c r="D270" s="147" t="s">
        <v>154</v>
      </c>
      <c r="E270" s="148" t="s">
        <v>914</v>
      </c>
      <c r="F270" s="149" t="s">
        <v>915</v>
      </c>
      <c r="G270" s="150" t="s">
        <v>157</v>
      </c>
      <c r="H270" s="151">
        <v>449.16699999999997</v>
      </c>
      <c r="I270" s="152">
        <v>155.84800000000001</v>
      </c>
      <c r="J270" s="152">
        <f>ROUND(I270*H270,2)</f>
        <v>70001.78</v>
      </c>
      <c r="K270" s="149" t="s">
        <v>173</v>
      </c>
      <c r="L270" s="31"/>
      <c r="M270" s="153" t="s">
        <v>1</v>
      </c>
      <c r="N270" s="154" t="s">
        <v>36</v>
      </c>
      <c r="O270" s="155">
        <v>0.47</v>
      </c>
      <c r="P270" s="155">
        <f>O270*H270</f>
        <v>211.10848999999999</v>
      </c>
      <c r="Q270" s="155">
        <v>1.8380000000000001E-2</v>
      </c>
      <c r="R270" s="155">
        <f>Q270*H270</f>
        <v>8.2556894599999993</v>
      </c>
      <c r="S270" s="155">
        <v>0</v>
      </c>
      <c r="T270" s="156">
        <f>S270*H270</f>
        <v>0</v>
      </c>
      <c r="U270" s="30"/>
      <c r="V270" s="30"/>
      <c r="W270" s="30"/>
      <c r="X270" s="30"/>
      <c r="Y270" s="30"/>
      <c r="Z270" s="30"/>
      <c r="AA270" s="30"/>
      <c r="AB270" s="30"/>
      <c r="AC270" s="30"/>
      <c r="AD270" s="30"/>
      <c r="AE270" s="30"/>
      <c r="AR270" s="157" t="s">
        <v>158</v>
      </c>
      <c r="AT270" s="157" t="s">
        <v>154</v>
      </c>
      <c r="AU270" s="157" t="s">
        <v>80</v>
      </c>
      <c r="AY270" s="18" t="s">
        <v>152</v>
      </c>
      <c r="BE270" s="158">
        <f>IF(N270="základní",J270,0)</f>
        <v>70001.78</v>
      </c>
      <c r="BF270" s="158">
        <f>IF(N270="snížená",J270,0)</f>
        <v>0</v>
      </c>
      <c r="BG270" s="158">
        <f>IF(N270="zákl. přenesená",J270,0)</f>
        <v>0</v>
      </c>
      <c r="BH270" s="158">
        <f>IF(N270="sníž. přenesená",J270,0)</f>
        <v>0</v>
      </c>
      <c r="BI270" s="158">
        <f>IF(N270="nulová",J270,0)</f>
        <v>0</v>
      </c>
      <c r="BJ270" s="18" t="s">
        <v>78</v>
      </c>
      <c r="BK270" s="158">
        <f>ROUND(I270*H270,2)</f>
        <v>70001.78</v>
      </c>
      <c r="BL270" s="18" t="s">
        <v>158</v>
      </c>
      <c r="BM270" s="157" t="s">
        <v>1644</v>
      </c>
    </row>
    <row r="271" spans="1:65" s="15" customFormat="1">
      <c r="B271" s="174"/>
      <c r="D271" s="160" t="s">
        <v>160</v>
      </c>
      <c r="E271" s="175" t="s">
        <v>1</v>
      </c>
      <c r="F271" s="176" t="s">
        <v>740</v>
      </c>
      <c r="H271" s="175" t="s">
        <v>1</v>
      </c>
      <c r="L271" s="174"/>
      <c r="M271" s="177"/>
      <c r="N271" s="178"/>
      <c r="O271" s="178"/>
      <c r="P271" s="178"/>
      <c r="Q271" s="178"/>
      <c r="R271" s="178"/>
      <c r="S271" s="178"/>
      <c r="T271" s="179"/>
      <c r="AT271" s="175" t="s">
        <v>160</v>
      </c>
      <c r="AU271" s="175" t="s">
        <v>80</v>
      </c>
      <c r="AV271" s="15" t="s">
        <v>78</v>
      </c>
      <c r="AW271" s="15" t="s">
        <v>27</v>
      </c>
      <c r="AX271" s="15" t="s">
        <v>71</v>
      </c>
      <c r="AY271" s="175" t="s">
        <v>152</v>
      </c>
    </row>
    <row r="272" spans="1:65" s="13" customFormat="1">
      <c r="B272" s="159"/>
      <c r="D272" s="160" t="s">
        <v>160</v>
      </c>
      <c r="E272" s="161" t="s">
        <v>1</v>
      </c>
      <c r="F272" s="162" t="s">
        <v>1618</v>
      </c>
      <c r="H272" s="163">
        <v>149.815</v>
      </c>
      <c r="L272" s="159"/>
      <c r="M272" s="164"/>
      <c r="N272" s="165"/>
      <c r="O272" s="165"/>
      <c r="P272" s="165"/>
      <c r="Q272" s="165"/>
      <c r="R272" s="165"/>
      <c r="S272" s="165"/>
      <c r="T272" s="166"/>
      <c r="AT272" s="161" t="s">
        <v>160</v>
      </c>
      <c r="AU272" s="161" t="s">
        <v>80</v>
      </c>
      <c r="AV272" s="13" t="s">
        <v>80</v>
      </c>
      <c r="AW272" s="13" t="s">
        <v>27</v>
      </c>
      <c r="AX272" s="13" t="s">
        <v>71</v>
      </c>
      <c r="AY272" s="161" t="s">
        <v>152</v>
      </c>
    </row>
    <row r="273" spans="1:65" s="13" customFormat="1">
      <c r="B273" s="159"/>
      <c r="D273" s="160" t="s">
        <v>160</v>
      </c>
      <c r="E273" s="161" t="s">
        <v>1</v>
      </c>
      <c r="F273" s="162" t="s">
        <v>1619</v>
      </c>
      <c r="H273" s="163">
        <v>-14.616</v>
      </c>
      <c r="L273" s="159"/>
      <c r="M273" s="164"/>
      <c r="N273" s="165"/>
      <c r="O273" s="165"/>
      <c r="P273" s="165"/>
      <c r="Q273" s="165"/>
      <c r="R273" s="165"/>
      <c r="S273" s="165"/>
      <c r="T273" s="166"/>
      <c r="AT273" s="161" t="s">
        <v>160</v>
      </c>
      <c r="AU273" s="161" t="s">
        <v>80</v>
      </c>
      <c r="AV273" s="13" t="s">
        <v>80</v>
      </c>
      <c r="AW273" s="13" t="s">
        <v>27</v>
      </c>
      <c r="AX273" s="13" t="s">
        <v>71</v>
      </c>
      <c r="AY273" s="161" t="s">
        <v>152</v>
      </c>
    </row>
    <row r="274" spans="1:65" s="13" customFormat="1">
      <c r="B274" s="159"/>
      <c r="D274" s="160" t="s">
        <v>160</v>
      </c>
      <c r="E274" s="161" t="s">
        <v>1</v>
      </c>
      <c r="F274" s="162" t="s">
        <v>964</v>
      </c>
      <c r="H274" s="163">
        <v>-3.6</v>
      </c>
      <c r="L274" s="159"/>
      <c r="M274" s="164"/>
      <c r="N274" s="165"/>
      <c r="O274" s="165"/>
      <c r="P274" s="165"/>
      <c r="Q274" s="165"/>
      <c r="R274" s="165"/>
      <c r="S274" s="165"/>
      <c r="T274" s="166"/>
      <c r="AT274" s="161" t="s">
        <v>160</v>
      </c>
      <c r="AU274" s="161" t="s">
        <v>80</v>
      </c>
      <c r="AV274" s="13" t="s">
        <v>80</v>
      </c>
      <c r="AW274" s="13" t="s">
        <v>27</v>
      </c>
      <c r="AX274" s="13" t="s">
        <v>71</v>
      </c>
      <c r="AY274" s="161" t="s">
        <v>152</v>
      </c>
    </row>
    <row r="275" spans="1:65" s="13" customFormat="1">
      <c r="B275" s="159"/>
      <c r="D275" s="160" t="s">
        <v>160</v>
      </c>
      <c r="E275" s="161" t="s">
        <v>1</v>
      </c>
      <c r="F275" s="162" t="s">
        <v>756</v>
      </c>
      <c r="H275" s="163">
        <v>-1.6</v>
      </c>
      <c r="L275" s="159"/>
      <c r="M275" s="164"/>
      <c r="N275" s="165"/>
      <c r="O275" s="165"/>
      <c r="P275" s="165"/>
      <c r="Q275" s="165"/>
      <c r="R275" s="165"/>
      <c r="S275" s="165"/>
      <c r="T275" s="166"/>
      <c r="AT275" s="161" t="s">
        <v>160</v>
      </c>
      <c r="AU275" s="161" t="s">
        <v>80</v>
      </c>
      <c r="AV275" s="13" t="s">
        <v>80</v>
      </c>
      <c r="AW275" s="13" t="s">
        <v>27</v>
      </c>
      <c r="AX275" s="13" t="s">
        <v>71</v>
      </c>
      <c r="AY275" s="161" t="s">
        <v>152</v>
      </c>
    </row>
    <row r="276" spans="1:65" s="16" customFormat="1">
      <c r="B276" s="186"/>
      <c r="D276" s="160" t="s">
        <v>160</v>
      </c>
      <c r="E276" s="187" t="s">
        <v>1</v>
      </c>
      <c r="F276" s="188" t="s">
        <v>691</v>
      </c>
      <c r="H276" s="189">
        <v>129.99900000000002</v>
      </c>
      <c r="L276" s="186"/>
      <c r="M276" s="190"/>
      <c r="N276" s="191"/>
      <c r="O276" s="191"/>
      <c r="P276" s="191"/>
      <c r="Q276" s="191"/>
      <c r="R276" s="191"/>
      <c r="S276" s="191"/>
      <c r="T276" s="192"/>
      <c r="AT276" s="187" t="s">
        <v>160</v>
      </c>
      <c r="AU276" s="187" t="s">
        <v>80</v>
      </c>
      <c r="AV276" s="16" t="s">
        <v>170</v>
      </c>
      <c r="AW276" s="16" t="s">
        <v>27</v>
      </c>
      <c r="AX276" s="16" t="s">
        <v>71</v>
      </c>
      <c r="AY276" s="187" t="s">
        <v>152</v>
      </c>
    </row>
    <row r="277" spans="1:65" s="13" customFormat="1">
      <c r="B277" s="159"/>
      <c r="D277" s="160" t="s">
        <v>160</v>
      </c>
      <c r="E277" s="161" t="s">
        <v>1</v>
      </c>
      <c r="F277" s="162" t="s">
        <v>1620</v>
      </c>
      <c r="H277" s="163">
        <v>47.411999999999999</v>
      </c>
      <c r="L277" s="159"/>
      <c r="M277" s="164"/>
      <c r="N277" s="165"/>
      <c r="O277" s="165"/>
      <c r="P277" s="165"/>
      <c r="Q277" s="165"/>
      <c r="R277" s="165"/>
      <c r="S277" s="165"/>
      <c r="T277" s="166"/>
      <c r="AT277" s="161" t="s">
        <v>160</v>
      </c>
      <c r="AU277" s="161" t="s">
        <v>80</v>
      </c>
      <c r="AV277" s="13" t="s">
        <v>80</v>
      </c>
      <c r="AW277" s="13" t="s">
        <v>27</v>
      </c>
      <c r="AX277" s="13" t="s">
        <v>71</v>
      </c>
      <c r="AY277" s="161" t="s">
        <v>152</v>
      </c>
    </row>
    <row r="278" spans="1:65" s="13" customFormat="1">
      <c r="B278" s="159"/>
      <c r="D278" s="160" t="s">
        <v>160</v>
      </c>
      <c r="E278" s="161" t="s">
        <v>1</v>
      </c>
      <c r="F278" s="162" t="s">
        <v>1621</v>
      </c>
      <c r="H278" s="163">
        <v>-4.8</v>
      </c>
      <c r="L278" s="159"/>
      <c r="M278" s="164"/>
      <c r="N278" s="165"/>
      <c r="O278" s="165"/>
      <c r="P278" s="165"/>
      <c r="Q278" s="165"/>
      <c r="R278" s="165"/>
      <c r="S278" s="165"/>
      <c r="T278" s="166"/>
      <c r="AT278" s="161" t="s">
        <v>160</v>
      </c>
      <c r="AU278" s="161" t="s">
        <v>80</v>
      </c>
      <c r="AV278" s="13" t="s">
        <v>80</v>
      </c>
      <c r="AW278" s="13" t="s">
        <v>27</v>
      </c>
      <c r="AX278" s="13" t="s">
        <v>71</v>
      </c>
      <c r="AY278" s="161" t="s">
        <v>152</v>
      </c>
    </row>
    <row r="279" spans="1:65" s="13" customFormat="1" ht="22.5">
      <c r="B279" s="159"/>
      <c r="D279" s="160" t="s">
        <v>160</v>
      </c>
      <c r="E279" s="161" t="s">
        <v>1</v>
      </c>
      <c r="F279" s="162" t="s">
        <v>1622</v>
      </c>
      <c r="H279" s="163">
        <v>180.30600000000001</v>
      </c>
      <c r="L279" s="159"/>
      <c r="M279" s="164"/>
      <c r="N279" s="165"/>
      <c r="O279" s="165"/>
      <c r="P279" s="165"/>
      <c r="Q279" s="165"/>
      <c r="R279" s="165"/>
      <c r="S279" s="165"/>
      <c r="T279" s="166"/>
      <c r="AT279" s="161" t="s">
        <v>160</v>
      </c>
      <c r="AU279" s="161" t="s">
        <v>80</v>
      </c>
      <c r="AV279" s="13" t="s">
        <v>80</v>
      </c>
      <c r="AW279" s="13" t="s">
        <v>27</v>
      </c>
      <c r="AX279" s="13" t="s">
        <v>71</v>
      </c>
      <c r="AY279" s="161" t="s">
        <v>152</v>
      </c>
    </row>
    <row r="280" spans="1:65" s="13" customFormat="1">
      <c r="B280" s="159"/>
      <c r="D280" s="160" t="s">
        <v>160</v>
      </c>
      <c r="E280" s="161" t="s">
        <v>1</v>
      </c>
      <c r="F280" s="162" t="s">
        <v>1623</v>
      </c>
      <c r="H280" s="163">
        <v>-8</v>
      </c>
      <c r="L280" s="159"/>
      <c r="M280" s="164"/>
      <c r="N280" s="165"/>
      <c r="O280" s="165"/>
      <c r="P280" s="165"/>
      <c r="Q280" s="165"/>
      <c r="R280" s="165"/>
      <c r="S280" s="165"/>
      <c r="T280" s="166"/>
      <c r="AT280" s="161" t="s">
        <v>160</v>
      </c>
      <c r="AU280" s="161" t="s">
        <v>80</v>
      </c>
      <c r="AV280" s="13" t="s">
        <v>80</v>
      </c>
      <c r="AW280" s="13" t="s">
        <v>27</v>
      </c>
      <c r="AX280" s="13" t="s">
        <v>71</v>
      </c>
      <c r="AY280" s="161" t="s">
        <v>152</v>
      </c>
    </row>
    <row r="281" spans="1:65" s="13" customFormat="1">
      <c r="B281" s="159"/>
      <c r="D281" s="160" t="s">
        <v>160</v>
      </c>
      <c r="E281" s="161" t="s">
        <v>1</v>
      </c>
      <c r="F281" s="162" t="s">
        <v>1624</v>
      </c>
      <c r="H281" s="163">
        <v>-8.4</v>
      </c>
      <c r="L281" s="159"/>
      <c r="M281" s="164"/>
      <c r="N281" s="165"/>
      <c r="O281" s="165"/>
      <c r="P281" s="165"/>
      <c r="Q281" s="165"/>
      <c r="R281" s="165"/>
      <c r="S281" s="165"/>
      <c r="T281" s="166"/>
      <c r="AT281" s="161" t="s">
        <v>160</v>
      </c>
      <c r="AU281" s="161" t="s">
        <v>80</v>
      </c>
      <c r="AV281" s="13" t="s">
        <v>80</v>
      </c>
      <c r="AW281" s="13" t="s">
        <v>27</v>
      </c>
      <c r="AX281" s="13" t="s">
        <v>71</v>
      </c>
      <c r="AY281" s="161" t="s">
        <v>152</v>
      </c>
    </row>
    <row r="282" spans="1:65" s="13" customFormat="1" ht="22.5">
      <c r="B282" s="159"/>
      <c r="D282" s="160" t="s">
        <v>160</v>
      </c>
      <c r="E282" s="161" t="s">
        <v>1</v>
      </c>
      <c r="F282" s="162" t="s">
        <v>1625</v>
      </c>
      <c r="H282" s="163">
        <v>193.05</v>
      </c>
      <c r="L282" s="159"/>
      <c r="M282" s="164"/>
      <c r="N282" s="165"/>
      <c r="O282" s="165"/>
      <c r="P282" s="165"/>
      <c r="Q282" s="165"/>
      <c r="R282" s="165"/>
      <c r="S282" s="165"/>
      <c r="T282" s="166"/>
      <c r="AT282" s="161" t="s">
        <v>160</v>
      </c>
      <c r="AU282" s="161" t="s">
        <v>80</v>
      </c>
      <c r="AV282" s="13" t="s">
        <v>80</v>
      </c>
      <c r="AW282" s="13" t="s">
        <v>27</v>
      </c>
      <c r="AX282" s="13" t="s">
        <v>71</v>
      </c>
      <c r="AY282" s="161" t="s">
        <v>152</v>
      </c>
    </row>
    <row r="283" spans="1:65" s="13" customFormat="1">
      <c r="B283" s="159"/>
      <c r="D283" s="160" t="s">
        <v>160</v>
      </c>
      <c r="E283" s="161" t="s">
        <v>1</v>
      </c>
      <c r="F283" s="162" t="s">
        <v>1626</v>
      </c>
      <c r="H283" s="163">
        <v>-12.8</v>
      </c>
      <c r="L283" s="159"/>
      <c r="M283" s="164"/>
      <c r="N283" s="165"/>
      <c r="O283" s="165"/>
      <c r="P283" s="165"/>
      <c r="Q283" s="165"/>
      <c r="R283" s="165"/>
      <c r="S283" s="165"/>
      <c r="T283" s="166"/>
      <c r="AT283" s="161" t="s">
        <v>160</v>
      </c>
      <c r="AU283" s="161" t="s">
        <v>80</v>
      </c>
      <c r="AV283" s="13" t="s">
        <v>80</v>
      </c>
      <c r="AW283" s="13" t="s">
        <v>27</v>
      </c>
      <c r="AX283" s="13" t="s">
        <v>71</v>
      </c>
      <c r="AY283" s="161" t="s">
        <v>152</v>
      </c>
    </row>
    <row r="284" spans="1:65" s="13" customFormat="1">
      <c r="B284" s="159"/>
      <c r="D284" s="160" t="s">
        <v>160</v>
      </c>
      <c r="E284" s="161" t="s">
        <v>1</v>
      </c>
      <c r="F284" s="162" t="s">
        <v>1627</v>
      </c>
      <c r="H284" s="163">
        <v>-5.6</v>
      </c>
      <c r="L284" s="159"/>
      <c r="M284" s="164"/>
      <c r="N284" s="165"/>
      <c r="O284" s="165"/>
      <c r="P284" s="165"/>
      <c r="Q284" s="165"/>
      <c r="R284" s="165"/>
      <c r="S284" s="165"/>
      <c r="T284" s="166"/>
      <c r="AT284" s="161" t="s">
        <v>160</v>
      </c>
      <c r="AU284" s="161" t="s">
        <v>80</v>
      </c>
      <c r="AV284" s="13" t="s">
        <v>80</v>
      </c>
      <c r="AW284" s="13" t="s">
        <v>27</v>
      </c>
      <c r="AX284" s="13" t="s">
        <v>71</v>
      </c>
      <c r="AY284" s="161" t="s">
        <v>152</v>
      </c>
    </row>
    <row r="285" spans="1:65" s="16" customFormat="1">
      <c r="B285" s="186"/>
      <c r="D285" s="160" t="s">
        <v>160</v>
      </c>
      <c r="E285" s="187" t="s">
        <v>1</v>
      </c>
      <c r="F285" s="188" t="s">
        <v>1602</v>
      </c>
      <c r="H285" s="189">
        <v>381.16799999999995</v>
      </c>
      <c r="L285" s="186"/>
      <c r="M285" s="190"/>
      <c r="N285" s="191"/>
      <c r="O285" s="191"/>
      <c r="P285" s="191"/>
      <c r="Q285" s="191"/>
      <c r="R285" s="191"/>
      <c r="S285" s="191"/>
      <c r="T285" s="192"/>
      <c r="AT285" s="187" t="s">
        <v>160</v>
      </c>
      <c r="AU285" s="187" t="s">
        <v>80</v>
      </c>
      <c r="AV285" s="16" t="s">
        <v>170</v>
      </c>
      <c r="AW285" s="16" t="s">
        <v>27</v>
      </c>
      <c r="AX285" s="16" t="s">
        <v>71</v>
      </c>
      <c r="AY285" s="187" t="s">
        <v>152</v>
      </c>
    </row>
    <row r="286" spans="1:65" s="13" customFormat="1">
      <c r="B286" s="159"/>
      <c r="D286" s="160" t="s">
        <v>160</v>
      </c>
      <c r="E286" s="161" t="s">
        <v>1</v>
      </c>
      <c r="F286" s="162" t="s">
        <v>1645</v>
      </c>
      <c r="H286" s="163">
        <v>-62</v>
      </c>
      <c r="L286" s="159"/>
      <c r="M286" s="164"/>
      <c r="N286" s="165"/>
      <c r="O286" s="165"/>
      <c r="P286" s="165"/>
      <c r="Q286" s="165"/>
      <c r="R286" s="165"/>
      <c r="S286" s="165"/>
      <c r="T286" s="166"/>
      <c r="AT286" s="161" t="s">
        <v>160</v>
      </c>
      <c r="AU286" s="161" t="s">
        <v>80</v>
      </c>
      <c r="AV286" s="13" t="s">
        <v>80</v>
      </c>
      <c r="AW286" s="13" t="s">
        <v>27</v>
      </c>
      <c r="AX286" s="13" t="s">
        <v>71</v>
      </c>
      <c r="AY286" s="161" t="s">
        <v>152</v>
      </c>
    </row>
    <row r="287" spans="1:65" s="14" customFormat="1">
      <c r="B287" s="167"/>
      <c r="D287" s="160" t="s">
        <v>160</v>
      </c>
      <c r="E287" s="168" t="s">
        <v>1</v>
      </c>
      <c r="F287" s="169" t="s">
        <v>162</v>
      </c>
      <c r="H287" s="170">
        <v>449.16700000000003</v>
      </c>
      <c r="L287" s="167"/>
      <c r="M287" s="171"/>
      <c r="N287" s="172"/>
      <c r="O287" s="172"/>
      <c r="P287" s="172"/>
      <c r="Q287" s="172"/>
      <c r="R287" s="172"/>
      <c r="S287" s="172"/>
      <c r="T287" s="173"/>
      <c r="AT287" s="168" t="s">
        <v>160</v>
      </c>
      <c r="AU287" s="168" t="s">
        <v>80</v>
      </c>
      <c r="AV287" s="14" t="s">
        <v>158</v>
      </c>
      <c r="AW287" s="14" t="s">
        <v>27</v>
      </c>
      <c r="AX287" s="14" t="s">
        <v>78</v>
      </c>
      <c r="AY287" s="168" t="s">
        <v>152</v>
      </c>
    </row>
    <row r="288" spans="1:65" s="2" customFormat="1" ht="21.75" customHeight="1">
      <c r="A288" s="30"/>
      <c r="B288" s="146"/>
      <c r="C288" s="147" t="s">
        <v>303</v>
      </c>
      <c r="D288" s="147" t="s">
        <v>154</v>
      </c>
      <c r="E288" s="148" t="s">
        <v>919</v>
      </c>
      <c r="F288" s="149" t="s">
        <v>920</v>
      </c>
      <c r="G288" s="150" t="s">
        <v>157</v>
      </c>
      <c r="H288" s="151">
        <v>449.16699999999997</v>
      </c>
      <c r="I288" s="152">
        <v>36.267000000000003</v>
      </c>
      <c r="J288" s="152">
        <f>ROUND(I288*H288,2)</f>
        <v>16289.94</v>
      </c>
      <c r="K288" s="149" t="s">
        <v>173</v>
      </c>
      <c r="L288" s="31"/>
      <c r="M288" s="153" t="s">
        <v>1</v>
      </c>
      <c r="N288" s="154" t="s">
        <v>36</v>
      </c>
      <c r="O288" s="155">
        <v>0.09</v>
      </c>
      <c r="P288" s="155">
        <f>O288*H288</f>
        <v>40.42503</v>
      </c>
      <c r="Q288" s="155">
        <v>7.9000000000000008E-3</v>
      </c>
      <c r="R288" s="155">
        <f>Q288*H288</f>
        <v>3.5484192999999999</v>
      </c>
      <c r="S288" s="155">
        <v>0</v>
      </c>
      <c r="T288" s="156">
        <f>S288*H288</f>
        <v>0</v>
      </c>
      <c r="U288" s="30"/>
      <c r="V288" s="30"/>
      <c r="W288" s="30"/>
      <c r="X288" s="30"/>
      <c r="Y288" s="30"/>
      <c r="Z288" s="30"/>
      <c r="AA288" s="30"/>
      <c r="AB288" s="30"/>
      <c r="AC288" s="30"/>
      <c r="AD288" s="30"/>
      <c r="AE288" s="30"/>
      <c r="AR288" s="157" t="s">
        <v>158</v>
      </c>
      <c r="AT288" s="157" t="s">
        <v>154</v>
      </c>
      <c r="AU288" s="157" t="s">
        <v>80</v>
      </c>
      <c r="AY288" s="18" t="s">
        <v>152</v>
      </c>
      <c r="BE288" s="158">
        <f>IF(N288="základní",J288,0)</f>
        <v>16289.94</v>
      </c>
      <c r="BF288" s="158">
        <f>IF(N288="snížená",J288,0)</f>
        <v>0</v>
      </c>
      <c r="BG288" s="158">
        <f>IF(N288="zákl. přenesená",J288,0)</f>
        <v>0</v>
      </c>
      <c r="BH288" s="158">
        <f>IF(N288="sníž. přenesená",J288,0)</f>
        <v>0</v>
      </c>
      <c r="BI288" s="158">
        <f>IF(N288="nulová",J288,0)</f>
        <v>0</v>
      </c>
      <c r="BJ288" s="18" t="s">
        <v>78</v>
      </c>
      <c r="BK288" s="158">
        <f>ROUND(I288*H288,2)</f>
        <v>16289.94</v>
      </c>
      <c r="BL288" s="18" t="s">
        <v>158</v>
      </c>
      <c r="BM288" s="157" t="s">
        <v>1646</v>
      </c>
    </row>
    <row r="289" spans="1:65" s="2" customFormat="1" ht="21.75" customHeight="1">
      <c r="A289" s="30"/>
      <c r="B289" s="146"/>
      <c r="C289" s="147" t="s">
        <v>310</v>
      </c>
      <c r="D289" s="147" t="s">
        <v>154</v>
      </c>
      <c r="E289" s="148" t="s">
        <v>923</v>
      </c>
      <c r="F289" s="149" t="s">
        <v>924</v>
      </c>
      <c r="G289" s="150" t="s">
        <v>157</v>
      </c>
      <c r="H289" s="151">
        <v>21.047999999999998</v>
      </c>
      <c r="I289" s="152">
        <v>417.03</v>
      </c>
      <c r="J289" s="152">
        <f>ROUND(I289*H289,2)</f>
        <v>8777.65</v>
      </c>
      <c r="K289" s="149" t="s">
        <v>173</v>
      </c>
      <c r="L289" s="31"/>
      <c r="M289" s="153" t="s">
        <v>1</v>
      </c>
      <c r="N289" s="154" t="s">
        <v>36</v>
      </c>
      <c r="O289" s="155">
        <v>1.355</v>
      </c>
      <c r="P289" s="155">
        <f>O289*H289</f>
        <v>28.520039999999998</v>
      </c>
      <c r="Q289" s="155">
        <v>3.3579999999999999E-2</v>
      </c>
      <c r="R289" s="155">
        <f>Q289*H289</f>
        <v>0.70679183999999995</v>
      </c>
      <c r="S289" s="155">
        <v>0</v>
      </c>
      <c r="T289" s="156">
        <f>S289*H289</f>
        <v>0</v>
      </c>
      <c r="U289" s="30"/>
      <c r="V289" s="30"/>
      <c r="W289" s="30"/>
      <c r="X289" s="30"/>
      <c r="Y289" s="30"/>
      <c r="Z289" s="30"/>
      <c r="AA289" s="30"/>
      <c r="AB289" s="30"/>
      <c r="AC289" s="30"/>
      <c r="AD289" s="30"/>
      <c r="AE289" s="30"/>
      <c r="AR289" s="157" t="s">
        <v>158</v>
      </c>
      <c r="AT289" s="157" t="s">
        <v>154</v>
      </c>
      <c r="AU289" s="157" t="s">
        <v>80</v>
      </c>
      <c r="AY289" s="18" t="s">
        <v>152</v>
      </c>
      <c r="BE289" s="158">
        <f>IF(N289="základní",J289,0)</f>
        <v>8777.65</v>
      </c>
      <c r="BF289" s="158">
        <f>IF(N289="snížená",J289,0)</f>
        <v>0</v>
      </c>
      <c r="BG289" s="158">
        <f>IF(N289="zákl. přenesená",J289,0)</f>
        <v>0</v>
      </c>
      <c r="BH289" s="158">
        <f>IF(N289="sníž. přenesená",J289,0)</f>
        <v>0</v>
      </c>
      <c r="BI289" s="158">
        <f>IF(N289="nulová",J289,0)</f>
        <v>0</v>
      </c>
      <c r="BJ289" s="18" t="s">
        <v>78</v>
      </c>
      <c r="BK289" s="158">
        <f>ROUND(I289*H289,2)</f>
        <v>8777.65</v>
      </c>
      <c r="BL289" s="18" t="s">
        <v>158</v>
      </c>
      <c r="BM289" s="157" t="s">
        <v>1647</v>
      </c>
    </row>
    <row r="290" spans="1:65" s="15" customFormat="1">
      <c r="B290" s="174"/>
      <c r="D290" s="160" t="s">
        <v>160</v>
      </c>
      <c r="E290" s="175" t="s">
        <v>1</v>
      </c>
      <c r="F290" s="176" t="s">
        <v>883</v>
      </c>
      <c r="H290" s="175" t="s">
        <v>1</v>
      </c>
      <c r="L290" s="174"/>
      <c r="M290" s="177"/>
      <c r="N290" s="178"/>
      <c r="O290" s="178"/>
      <c r="P290" s="178"/>
      <c r="Q290" s="178"/>
      <c r="R290" s="178"/>
      <c r="S290" s="178"/>
      <c r="T290" s="179"/>
      <c r="AT290" s="175" t="s">
        <v>160</v>
      </c>
      <c r="AU290" s="175" t="s">
        <v>80</v>
      </c>
      <c r="AV290" s="15" t="s">
        <v>78</v>
      </c>
      <c r="AW290" s="15" t="s">
        <v>27</v>
      </c>
      <c r="AX290" s="15" t="s">
        <v>71</v>
      </c>
      <c r="AY290" s="175" t="s">
        <v>152</v>
      </c>
    </row>
    <row r="291" spans="1:65" s="13" customFormat="1">
      <c r="B291" s="159"/>
      <c r="D291" s="160" t="s">
        <v>160</v>
      </c>
      <c r="E291" s="161" t="s">
        <v>1</v>
      </c>
      <c r="F291" s="162" t="s">
        <v>1628</v>
      </c>
      <c r="H291" s="163">
        <v>2.7</v>
      </c>
      <c r="L291" s="159"/>
      <c r="M291" s="164"/>
      <c r="N291" s="165"/>
      <c r="O291" s="165"/>
      <c r="P291" s="165"/>
      <c r="Q291" s="165"/>
      <c r="R291" s="165"/>
      <c r="S291" s="165"/>
      <c r="T291" s="166"/>
      <c r="AT291" s="161" t="s">
        <v>160</v>
      </c>
      <c r="AU291" s="161" t="s">
        <v>80</v>
      </c>
      <c r="AV291" s="13" t="s">
        <v>80</v>
      </c>
      <c r="AW291" s="13" t="s">
        <v>27</v>
      </c>
      <c r="AX291" s="13" t="s">
        <v>71</v>
      </c>
      <c r="AY291" s="161" t="s">
        <v>152</v>
      </c>
    </row>
    <row r="292" spans="1:65" s="13" customFormat="1">
      <c r="B292" s="159"/>
      <c r="D292" s="160" t="s">
        <v>160</v>
      </c>
      <c r="E292" s="161" t="s">
        <v>1</v>
      </c>
      <c r="F292" s="162" t="s">
        <v>1629</v>
      </c>
      <c r="H292" s="163">
        <v>3.3780000000000001</v>
      </c>
      <c r="L292" s="159"/>
      <c r="M292" s="164"/>
      <c r="N292" s="165"/>
      <c r="O292" s="165"/>
      <c r="P292" s="165"/>
      <c r="Q292" s="165"/>
      <c r="R292" s="165"/>
      <c r="S292" s="165"/>
      <c r="T292" s="166"/>
      <c r="AT292" s="161" t="s">
        <v>160</v>
      </c>
      <c r="AU292" s="161" t="s">
        <v>80</v>
      </c>
      <c r="AV292" s="13" t="s">
        <v>80</v>
      </c>
      <c r="AW292" s="13" t="s">
        <v>27</v>
      </c>
      <c r="AX292" s="13" t="s">
        <v>71</v>
      </c>
      <c r="AY292" s="161" t="s">
        <v>152</v>
      </c>
    </row>
    <row r="293" spans="1:65" s="15" customFormat="1">
      <c r="B293" s="174"/>
      <c r="D293" s="160" t="s">
        <v>160</v>
      </c>
      <c r="E293" s="175" t="s">
        <v>1</v>
      </c>
      <c r="F293" s="176" t="s">
        <v>1019</v>
      </c>
      <c r="H293" s="175" t="s">
        <v>1</v>
      </c>
      <c r="L293" s="174"/>
      <c r="M293" s="177"/>
      <c r="N293" s="178"/>
      <c r="O293" s="178"/>
      <c r="P293" s="178"/>
      <c r="Q293" s="178"/>
      <c r="R293" s="178"/>
      <c r="S293" s="178"/>
      <c r="T293" s="179"/>
      <c r="AT293" s="175" t="s">
        <v>160</v>
      </c>
      <c r="AU293" s="175" t="s">
        <v>80</v>
      </c>
      <c r="AV293" s="15" t="s">
        <v>78</v>
      </c>
      <c r="AW293" s="15" t="s">
        <v>27</v>
      </c>
      <c r="AX293" s="15" t="s">
        <v>71</v>
      </c>
      <c r="AY293" s="175" t="s">
        <v>152</v>
      </c>
    </row>
    <row r="294" spans="1:65" s="13" customFormat="1">
      <c r="B294" s="159"/>
      <c r="D294" s="160" t="s">
        <v>160</v>
      </c>
      <c r="E294" s="161" t="s">
        <v>1</v>
      </c>
      <c r="F294" s="162" t="s">
        <v>1630</v>
      </c>
      <c r="H294" s="163">
        <v>0.97499999999999998</v>
      </c>
      <c r="L294" s="159"/>
      <c r="M294" s="164"/>
      <c r="N294" s="165"/>
      <c r="O294" s="165"/>
      <c r="P294" s="165"/>
      <c r="Q294" s="165"/>
      <c r="R294" s="165"/>
      <c r="S294" s="165"/>
      <c r="T294" s="166"/>
      <c r="AT294" s="161" t="s">
        <v>160</v>
      </c>
      <c r="AU294" s="161" t="s">
        <v>80</v>
      </c>
      <c r="AV294" s="13" t="s">
        <v>80</v>
      </c>
      <c r="AW294" s="13" t="s">
        <v>27</v>
      </c>
      <c r="AX294" s="13" t="s">
        <v>71</v>
      </c>
      <c r="AY294" s="161" t="s">
        <v>152</v>
      </c>
    </row>
    <row r="295" spans="1:65" s="13" customFormat="1">
      <c r="B295" s="159"/>
      <c r="D295" s="160" t="s">
        <v>160</v>
      </c>
      <c r="E295" s="161" t="s">
        <v>1</v>
      </c>
      <c r="F295" s="162" t="s">
        <v>1631</v>
      </c>
      <c r="H295" s="163">
        <v>2.2949999999999999</v>
      </c>
      <c r="L295" s="159"/>
      <c r="M295" s="164"/>
      <c r="N295" s="165"/>
      <c r="O295" s="165"/>
      <c r="P295" s="165"/>
      <c r="Q295" s="165"/>
      <c r="R295" s="165"/>
      <c r="S295" s="165"/>
      <c r="T295" s="166"/>
      <c r="AT295" s="161" t="s">
        <v>160</v>
      </c>
      <c r="AU295" s="161" t="s">
        <v>80</v>
      </c>
      <c r="AV295" s="13" t="s">
        <v>80</v>
      </c>
      <c r="AW295" s="13" t="s">
        <v>27</v>
      </c>
      <c r="AX295" s="13" t="s">
        <v>71</v>
      </c>
      <c r="AY295" s="161" t="s">
        <v>152</v>
      </c>
    </row>
    <row r="296" spans="1:65" s="13" customFormat="1">
      <c r="B296" s="159"/>
      <c r="D296" s="160" t="s">
        <v>160</v>
      </c>
      <c r="E296" s="161" t="s">
        <v>1</v>
      </c>
      <c r="F296" s="162" t="s">
        <v>1632</v>
      </c>
      <c r="H296" s="163">
        <v>9.4499999999999993</v>
      </c>
      <c r="L296" s="159"/>
      <c r="M296" s="164"/>
      <c r="N296" s="165"/>
      <c r="O296" s="165"/>
      <c r="P296" s="165"/>
      <c r="Q296" s="165"/>
      <c r="R296" s="165"/>
      <c r="S296" s="165"/>
      <c r="T296" s="166"/>
      <c r="AT296" s="161" t="s">
        <v>160</v>
      </c>
      <c r="AU296" s="161" t="s">
        <v>80</v>
      </c>
      <c r="AV296" s="13" t="s">
        <v>80</v>
      </c>
      <c r="AW296" s="13" t="s">
        <v>27</v>
      </c>
      <c r="AX296" s="13" t="s">
        <v>71</v>
      </c>
      <c r="AY296" s="161" t="s">
        <v>152</v>
      </c>
    </row>
    <row r="297" spans="1:65" s="13" customFormat="1">
      <c r="B297" s="159"/>
      <c r="D297" s="160" t="s">
        <v>160</v>
      </c>
      <c r="E297" s="161" t="s">
        <v>1</v>
      </c>
      <c r="F297" s="162" t="s">
        <v>1633</v>
      </c>
      <c r="H297" s="163">
        <v>1.05</v>
      </c>
      <c r="L297" s="159"/>
      <c r="M297" s="164"/>
      <c r="N297" s="165"/>
      <c r="O297" s="165"/>
      <c r="P297" s="165"/>
      <c r="Q297" s="165"/>
      <c r="R297" s="165"/>
      <c r="S297" s="165"/>
      <c r="T297" s="166"/>
      <c r="AT297" s="161" t="s">
        <v>160</v>
      </c>
      <c r="AU297" s="161" t="s">
        <v>80</v>
      </c>
      <c r="AV297" s="13" t="s">
        <v>80</v>
      </c>
      <c r="AW297" s="13" t="s">
        <v>27</v>
      </c>
      <c r="AX297" s="13" t="s">
        <v>71</v>
      </c>
      <c r="AY297" s="161" t="s">
        <v>152</v>
      </c>
    </row>
    <row r="298" spans="1:65" s="13" customFormat="1">
      <c r="B298" s="159"/>
      <c r="D298" s="160" t="s">
        <v>160</v>
      </c>
      <c r="E298" s="161" t="s">
        <v>1</v>
      </c>
      <c r="F298" s="162" t="s">
        <v>1634</v>
      </c>
      <c r="H298" s="163">
        <v>1.2</v>
      </c>
      <c r="L298" s="159"/>
      <c r="M298" s="164"/>
      <c r="N298" s="165"/>
      <c r="O298" s="165"/>
      <c r="P298" s="165"/>
      <c r="Q298" s="165"/>
      <c r="R298" s="165"/>
      <c r="S298" s="165"/>
      <c r="T298" s="166"/>
      <c r="AT298" s="161" t="s">
        <v>160</v>
      </c>
      <c r="AU298" s="161" t="s">
        <v>80</v>
      </c>
      <c r="AV298" s="13" t="s">
        <v>80</v>
      </c>
      <c r="AW298" s="13" t="s">
        <v>27</v>
      </c>
      <c r="AX298" s="13" t="s">
        <v>71</v>
      </c>
      <c r="AY298" s="161" t="s">
        <v>152</v>
      </c>
    </row>
    <row r="299" spans="1:65" s="14" customFormat="1">
      <c r="B299" s="167"/>
      <c r="D299" s="160" t="s">
        <v>160</v>
      </c>
      <c r="E299" s="168" t="s">
        <v>1</v>
      </c>
      <c r="F299" s="169" t="s">
        <v>162</v>
      </c>
      <c r="H299" s="170">
        <v>21.047999999999998</v>
      </c>
      <c r="L299" s="167"/>
      <c r="M299" s="171"/>
      <c r="N299" s="172"/>
      <c r="O299" s="172"/>
      <c r="P299" s="172"/>
      <c r="Q299" s="172"/>
      <c r="R299" s="172"/>
      <c r="S299" s="172"/>
      <c r="T299" s="173"/>
      <c r="AT299" s="168" t="s">
        <v>160</v>
      </c>
      <c r="AU299" s="168" t="s">
        <v>80</v>
      </c>
      <c r="AV299" s="14" t="s">
        <v>158</v>
      </c>
      <c r="AW299" s="14" t="s">
        <v>27</v>
      </c>
      <c r="AX299" s="14" t="s">
        <v>78</v>
      </c>
      <c r="AY299" s="168" t="s">
        <v>152</v>
      </c>
    </row>
    <row r="300" spans="1:65" s="2" customFormat="1" ht="16.5" customHeight="1">
      <c r="A300" s="30"/>
      <c r="B300" s="146"/>
      <c r="C300" s="147" t="s">
        <v>315</v>
      </c>
      <c r="D300" s="147" t="s">
        <v>154</v>
      </c>
      <c r="E300" s="148" t="s">
        <v>927</v>
      </c>
      <c r="F300" s="149" t="s">
        <v>928</v>
      </c>
      <c r="G300" s="150" t="s">
        <v>157</v>
      </c>
      <c r="H300" s="151">
        <v>108.85</v>
      </c>
      <c r="I300" s="152">
        <v>12.1</v>
      </c>
      <c r="J300" s="152">
        <f>ROUND(I300*H300,2)</f>
        <v>1317.09</v>
      </c>
      <c r="K300" s="149" t="s">
        <v>173</v>
      </c>
      <c r="L300" s="31"/>
      <c r="M300" s="153" t="s">
        <v>1</v>
      </c>
      <c r="N300" s="154" t="s">
        <v>36</v>
      </c>
      <c r="O300" s="155">
        <v>0.04</v>
      </c>
      <c r="P300" s="155">
        <f>O300*H300</f>
        <v>4.3540000000000001</v>
      </c>
      <c r="Q300" s="155">
        <v>0</v>
      </c>
      <c r="R300" s="155">
        <f>Q300*H300</f>
        <v>0</v>
      </c>
      <c r="S300" s="155">
        <v>0</v>
      </c>
      <c r="T300" s="156">
        <f>S300*H300</f>
        <v>0</v>
      </c>
      <c r="U300" s="30"/>
      <c r="V300" s="30"/>
      <c r="W300" s="30"/>
      <c r="X300" s="30"/>
      <c r="Y300" s="30"/>
      <c r="Z300" s="30"/>
      <c r="AA300" s="30"/>
      <c r="AB300" s="30"/>
      <c r="AC300" s="30"/>
      <c r="AD300" s="30"/>
      <c r="AE300" s="30"/>
      <c r="AR300" s="157" t="s">
        <v>158</v>
      </c>
      <c r="AT300" s="157" t="s">
        <v>154</v>
      </c>
      <c r="AU300" s="157" t="s">
        <v>80</v>
      </c>
      <c r="AY300" s="18" t="s">
        <v>152</v>
      </c>
      <c r="BE300" s="158">
        <f>IF(N300="základní",J300,0)</f>
        <v>1317.09</v>
      </c>
      <c r="BF300" s="158">
        <f>IF(N300="snížená",J300,0)</f>
        <v>0</v>
      </c>
      <c r="BG300" s="158">
        <f>IF(N300="zákl. přenesená",J300,0)</f>
        <v>0</v>
      </c>
      <c r="BH300" s="158">
        <f>IF(N300="sníž. přenesená",J300,0)</f>
        <v>0</v>
      </c>
      <c r="BI300" s="158">
        <f>IF(N300="nulová",J300,0)</f>
        <v>0</v>
      </c>
      <c r="BJ300" s="18" t="s">
        <v>78</v>
      </c>
      <c r="BK300" s="158">
        <f>ROUND(I300*H300,2)</f>
        <v>1317.09</v>
      </c>
      <c r="BL300" s="18" t="s">
        <v>158</v>
      </c>
      <c r="BM300" s="157" t="s">
        <v>1648</v>
      </c>
    </row>
    <row r="301" spans="1:65" s="15" customFormat="1">
      <c r="B301" s="174"/>
      <c r="D301" s="160" t="s">
        <v>160</v>
      </c>
      <c r="E301" s="175" t="s">
        <v>1</v>
      </c>
      <c r="F301" s="176" t="s">
        <v>1649</v>
      </c>
      <c r="H301" s="175" t="s">
        <v>1</v>
      </c>
      <c r="L301" s="174"/>
      <c r="M301" s="177"/>
      <c r="N301" s="178"/>
      <c r="O301" s="178"/>
      <c r="P301" s="178"/>
      <c r="Q301" s="178"/>
      <c r="R301" s="178"/>
      <c r="S301" s="178"/>
      <c r="T301" s="179"/>
      <c r="AT301" s="175" t="s">
        <v>160</v>
      </c>
      <c r="AU301" s="175" t="s">
        <v>80</v>
      </c>
      <c r="AV301" s="15" t="s">
        <v>78</v>
      </c>
      <c r="AW301" s="15" t="s">
        <v>27</v>
      </c>
      <c r="AX301" s="15" t="s">
        <v>71</v>
      </c>
      <c r="AY301" s="175" t="s">
        <v>152</v>
      </c>
    </row>
    <row r="302" spans="1:65" s="13" customFormat="1" ht="22.5">
      <c r="B302" s="159"/>
      <c r="D302" s="160" t="s">
        <v>160</v>
      </c>
      <c r="E302" s="161" t="s">
        <v>1</v>
      </c>
      <c r="F302" s="162" t="s">
        <v>1650</v>
      </c>
      <c r="H302" s="163">
        <v>108.85</v>
      </c>
      <c r="L302" s="159"/>
      <c r="M302" s="164"/>
      <c r="N302" s="165"/>
      <c r="O302" s="165"/>
      <c r="P302" s="165"/>
      <c r="Q302" s="165"/>
      <c r="R302" s="165"/>
      <c r="S302" s="165"/>
      <c r="T302" s="166"/>
      <c r="AT302" s="161" t="s">
        <v>160</v>
      </c>
      <c r="AU302" s="161" t="s">
        <v>80</v>
      </c>
      <c r="AV302" s="13" t="s">
        <v>80</v>
      </c>
      <c r="AW302" s="13" t="s">
        <v>27</v>
      </c>
      <c r="AX302" s="13" t="s">
        <v>71</v>
      </c>
      <c r="AY302" s="161" t="s">
        <v>152</v>
      </c>
    </row>
    <row r="303" spans="1:65" s="14" customFormat="1">
      <c r="B303" s="167"/>
      <c r="D303" s="160" t="s">
        <v>160</v>
      </c>
      <c r="E303" s="168" t="s">
        <v>1</v>
      </c>
      <c r="F303" s="169" t="s">
        <v>162</v>
      </c>
      <c r="H303" s="170">
        <v>108.85</v>
      </c>
      <c r="L303" s="167"/>
      <c r="M303" s="171"/>
      <c r="N303" s="172"/>
      <c r="O303" s="172"/>
      <c r="P303" s="172"/>
      <c r="Q303" s="172"/>
      <c r="R303" s="172"/>
      <c r="S303" s="172"/>
      <c r="T303" s="173"/>
      <c r="AT303" s="168" t="s">
        <v>160</v>
      </c>
      <c r="AU303" s="168" t="s">
        <v>80</v>
      </c>
      <c r="AV303" s="14" t="s">
        <v>158</v>
      </c>
      <c r="AW303" s="14" t="s">
        <v>27</v>
      </c>
      <c r="AX303" s="14" t="s">
        <v>78</v>
      </c>
      <c r="AY303" s="168" t="s">
        <v>152</v>
      </c>
    </row>
    <row r="304" spans="1:65" s="2" customFormat="1" ht="21.75" customHeight="1">
      <c r="A304" s="30"/>
      <c r="B304" s="146"/>
      <c r="C304" s="147" t="s">
        <v>323</v>
      </c>
      <c r="D304" s="147" t="s">
        <v>154</v>
      </c>
      <c r="E304" s="148" t="s">
        <v>933</v>
      </c>
      <c r="F304" s="149" t="s">
        <v>934</v>
      </c>
      <c r="G304" s="150" t="s">
        <v>157</v>
      </c>
      <c r="H304" s="151">
        <v>125</v>
      </c>
      <c r="I304" s="152">
        <v>24.51</v>
      </c>
      <c r="J304" s="152">
        <f>ROUND(I304*H304,2)</f>
        <v>3063.75</v>
      </c>
      <c r="K304" s="149" t="s">
        <v>173</v>
      </c>
      <c r="L304" s="31"/>
      <c r="M304" s="153" t="s">
        <v>1</v>
      </c>
      <c r="N304" s="154" t="s">
        <v>36</v>
      </c>
      <c r="O304" s="155">
        <v>0.08</v>
      </c>
      <c r="P304" s="155">
        <f>O304*H304</f>
        <v>10</v>
      </c>
      <c r="Q304" s="155">
        <v>0</v>
      </c>
      <c r="R304" s="155">
        <f>Q304*H304</f>
        <v>0</v>
      </c>
      <c r="S304" s="155">
        <v>0</v>
      </c>
      <c r="T304" s="156">
        <f>S304*H304</f>
        <v>0</v>
      </c>
      <c r="U304" s="30"/>
      <c r="V304" s="30"/>
      <c r="W304" s="30"/>
      <c r="X304" s="30"/>
      <c r="Y304" s="30"/>
      <c r="Z304" s="30"/>
      <c r="AA304" s="30"/>
      <c r="AB304" s="30"/>
      <c r="AC304" s="30"/>
      <c r="AD304" s="30"/>
      <c r="AE304" s="30"/>
      <c r="AR304" s="157" t="s">
        <v>158</v>
      </c>
      <c r="AT304" s="157" t="s">
        <v>154</v>
      </c>
      <c r="AU304" s="157" t="s">
        <v>80</v>
      </c>
      <c r="AY304" s="18" t="s">
        <v>152</v>
      </c>
      <c r="BE304" s="158">
        <f>IF(N304="základní",J304,0)</f>
        <v>3063.75</v>
      </c>
      <c r="BF304" s="158">
        <f>IF(N304="snížená",J304,0)</f>
        <v>0</v>
      </c>
      <c r="BG304" s="158">
        <f>IF(N304="zákl. přenesená",J304,0)</f>
        <v>0</v>
      </c>
      <c r="BH304" s="158">
        <f>IF(N304="sníž. přenesená",J304,0)</f>
        <v>0</v>
      </c>
      <c r="BI304" s="158">
        <f>IF(N304="nulová",J304,0)</f>
        <v>0</v>
      </c>
      <c r="BJ304" s="18" t="s">
        <v>78</v>
      </c>
      <c r="BK304" s="158">
        <f>ROUND(I304*H304,2)</f>
        <v>3063.75</v>
      </c>
      <c r="BL304" s="18" t="s">
        <v>158</v>
      </c>
      <c r="BM304" s="157" t="s">
        <v>1651</v>
      </c>
    </row>
    <row r="305" spans="1:65" s="13" customFormat="1">
      <c r="B305" s="159"/>
      <c r="D305" s="160" t="s">
        <v>160</v>
      </c>
      <c r="E305" s="161" t="s">
        <v>1</v>
      </c>
      <c r="F305" s="162" t="s">
        <v>936</v>
      </c>
      <c r="H305" s="163">
        <v>125</v>
      </c>
      <c r="L305" s="159"/>
      <c r="M305" s="164"/>
      <c r="N305" s="165"/>
      <c r="O305" s="165"/>
      <c r="P305" s="165"/>
      <c r="Q305" s="165"/>
      <c r="R305" s="165"/>
      <c r="S305" s="165"/>
      <c r="T305" s="166"/>
      <c r="AT305" s="161" t="s">
        <v>160</v>
      </c>
      <c r="AU305" s="161" t="s">
        <v>80</v>
      </c>
      <c r="AV305" s="13" t="s">
        <v>80</v>
      </c>
      <c r="AW305" s="13" t="s">
        <v>27</v>
      </c>
      <c r="AX305" s="13" t="s">
        <v>71</v>
      </c>
      <c r="AY305" s="161" t="s">
        <v>152</v>
      </c>
    </row>
    <row r="306" spans="1:65" s="14" customFormat="1">
      <c r="B306" s="167"/>
      <c r="D306" s="160" t="s">
        <v>160</v>
      </c>
      <c r="E306" s="168" t="s">
        <v>1</v>
      </c>
      <c r="F306" s="169" t="s">
        <v>162</v>
      </c>
      <c r="H306" s="170">
        <v>125</v>
      </c>
      <c r="L306" s="167"/>
      <c r="M306" s="171"/>
      <c r="N306" s="172"/>
      <c r="O306" s="172"/>
      <c r="P306" s="172"/>
      <c r="Q306" s="172"/>
      <c r="R306" s="172"/>
      <c r="S306" s="172"/>
      <c r="T306" s="173"/>
      <c r="AT306" s="168" t="s">
        <v>160</v>
      </c>
      <c r="AU306" s="168" t="s">
        <v>80</v>
      </c>
      <c r="AV306" s="14" t="s">
        <v>158</v>
      </c>
      <c r="AW306" s="14" t="s">
        <v>27</v>
      </c>
      <c r="AX306" s="14" t="s">
        <v>78</v>
      </c>
      <c r="AY306" s="168" t="s">
        <v>152</v>
      </c>
    </row>
    <row r="307" spans="1:65" s="2" customFormat="1" ht="21.75" customHeight="1">
      <c r="A307" s="30"/>
      <c r="B307" s="146"/>
      <c r="C307" s="147" t="s">
        <v>329</v>
      </c>
      <c r="D307" s="147" t="s">
        <v>154</v>
      </c>
      <c r="E307" s="148" t="s">
        <v>948</v>
      </c>
      <c r="F307" s="149" t="s">
        <v>949</v>
      </c>
      <c r="G307" s="150" t="s">
        <v>157</v>
      </c>
      <c r="H307" s="151">
        <v>253.45699999999999</v>
      </c>
      <c r="I307" s="152">
        <v>38.74</v>
      </c>
      <c r="J307" s="152">
        <f>ROUND(I307*H307,2)</f>
        <v>9818.92</v>
      </c>
      <c r="K307" s="149" t="s">
        <v>173</v>
      </c>
      <c r="L307" s="31"/>
      <c r="M307" s="153" t="s">
        <v>1</v>
      </c>
      <c r="N307" s="154" t="s">
        <v>36</v>
      </c>
      <c r="O307" s="155">
        <v>8.6999999999999994E-2</v>
      </c>
      <c r="P307" s="155">
        <f>O307*H307</f>
        <v>22.050758999999999</v>
      </c>
      <c r="Q307" s="155">
        <v>7.3499999999999998E-3</v>
      </c>
      <c r="R307" s="155">
        <f>Q307*H307</f>
        <v>1.8629089499999998</v>
      </c>
      <c r="S307" s="155">
        <v>0</v>
      </c>
      <c r="T307" s="156">
        <f>S307*H307</f>
        <v>0</v>
      </c>
      <c r="U307" s="30"/>
      <c r="V307" s="30"/>
      <c r="W307" s="30"/>
      <c r="X307" s="30"/>
      <c r="Y307" s="30"/>
      <c r="Z307" s="30"/>
      <c r="AA307" s="30"/>
      <c r="AB307" s="30"/>
      <c r="AC307" s="30"/>
      <c r="AD307" s="30"/>
      <c r="AE307" s="30"/>
      <c r="AR307" s="157" t="s">
        <v>158</v>
      </c>
      <c r="AT307" s="157" t="s">
        <v>154</v>
      </c>
      <c r="AU307" s="157" t="s">
        <v>80</v>
      </c>
      <c r="AY307" s="18" t="s">
        <v>152</v>
      </c>
      <c r="BE307" s="158">
        <f>IF(N307="základní",J307,0)</f>
        <v>9818.92</v>
      </c>
      <c r="BF307" s="158">
        <f>IF(N307="snížená",J307,0)</f>
        <v>0</v>
      </c>
      <c r="BG307" s="158">
        <f>IF(N307="zákl. přenesená",J307,0)</f>
        <v>0</v>
      </c>
      <c r="BH307" s="158">
        <f>IF(N307="sníž. přenesená",J307,0)</f>
        <v>0</v>
      </c>
      <c r="BI307" s="158">
        <f>IF(N307="nulová",J307,0)</f>
        <v>0</v>
      </c>
      <c r="BJ307" s="18" t="s">
        <v>78</v>
      </c>
      <c r="BK307" s="158">
        <f>ROUND(I307*H307,2)</f>
        <v>9818.92</v>
      </c>
      <c r="BL307" s="18" t="s">
        <v>158</v>
      </c>
      <c r="BM307" s="157" t="s">
        <v>1652</v>
      </c>
    </row>
    <row r="308" spans="1:65" s="15" customFormat="1">
      <c r="B308" s="174"/>
      <c r="D308" s="160" t="s">
        <v>160</v>
      </c>
      <c r="E308" s="175" t="s">
        <v>1</v>
      </c>
      <c r="F308" s="176" t="s">
        <v>951</v>
      </c>
      <c r="H308" s="175" t="s">
        <v>1</v>
      </c>
      <c r="L308" s="174"/>
      <c r="M308" s="177"/>
      <c r="N308" s="178"/>
      <c r="O308" s="178"/>
      <c r="P308" s="178"/>
      <c r="Q308" s="178"/>
      <c r="R308" s="178"/>
      <c r="S308" s="178"/>
      <c r="T308" s="179"/>
      <c r="AT308" s="175" t="s">
        <v>160</v>
      </c>
      <c r="AU308" s="175" t="s">
        <v>80</v>
      </c>
      <c r="AV308" s="15" t="s">
        <v>78</v>
      </c>
      <c r="AW308" s="15" t="s">
        <v>27</v>
      </c>
      <c r="AX308" s="15" t="s">
        <v>71</v>
      </c>
      <c r="AY308" s="175" t="s">
        <v>152</v>
      </c>
    </row>
    <row r="309" spans="1:65" s="13" customFormat="1">
      <c r="B309" s="159"/>
      <c r="D309" s="160" t="s">
        <v>160</v>
      </c>
      <c r="E309" s="161" t="s">
        <v>1</v>
      </c>
      <c r="F309" s="162" t="s">
        <v>952</v>
      </c>
      <c r="H309" s="163">
        <v>214.21700000000001</v>
      </c>
      <c r="L309" s="159"/>
      <c r="M309" s="164"/>
      <c r="N309" s="165"/>
      <c r="O309" s="165"/>
      <c r="P309" s="165"/>
      <c r="Q309" s="165"/>
      <c r="R309" s="165"/>
      <c r="S309" s="165"/>
      <c r="T309" s="166"/>
      <c r="AT309" s="161" t="s">
        <v>160</v>
      </c>
      <c r="AU309" s="161" t="s">
        <v>80</v>
      </c>
      <c r="AV309" s="13" t="s">
        <v>80</v>
      </c>
      <c r="AW309" s="13" t="s">
        <v>27</v>
      </c>
      <c r="AX309" s="13" t="s">
        <v>71</v>
      </c>
      <c r="AY309" s="161" t="s">
        <v>152</v>
      </c>
    </row>
    <row r="310" spans="1:65" s="13" customFormat="1">
      <c r="B310" s="159"/>
      <c r="D310" s="160" t="s">
        <v>160</v>
      </c>
      <c r="E310" s="161" t="s">
        <v>1</v>
      </c>
      <c r="F310" s="162" t="s">
        <v>953</v>
      </c>
      <c r="H310" s="163">
        <v>27.384</v>
      </c>
      <c r="L310" s="159"/>
      <c r="M310" s="164"/>
      <c r="N310" s="165"/>
      <c r="O310" s="165"/>
      <c r="P310" s="165"/>
      <c r="Q310" s="165"/>
      <c r="R310" s="165"/>
      <c r="S310" s="165"/>
      <c r="T310" s="166"/>
      <c r="AT310" s="161" t="s">
        <v>160</v>
      </c>
      <c r="AU310" s="161" t="s">
        <v>80</v>
      </c>
      <c r="AV310" s="13" t="s">
        <v>80</v>
      </c>
      <c r="AW310" s="13" t="s">
        <v>27</v>
      </c>
      <c r="AX310" s="13" t="s">
        <v>71</v>
      </c>
      <c r="AY310" s="161" t="s">
        <v>152</v>
      </c>
    </row>
    <row r="311" spans="1:65" s="13" customFormat="1">
      <c r="B311" s="159"/>
      <c r="D311" s="160" t="s">
        <v>160</v>
      </c>
      <c r="E311" s="161" t="s">
        <v>1</v>
      </c>
      <c r="F311" s="162" t="s">
        <v>954</v>
      </c>
      <c r="H311" s="163">
        <v>26.75</v>
      </c>
      <c r="L311" s="159"/>
      <c r="M311" s="164"/>
      <c r="N311" s="165"/>
      <c r="O311" s="165"/>
      <c r="P311" s="165"/>
      <c r="Q311" s="165"/>
      <c r="R311" s="165"/>
      <c r="S311" s="165"/>
      <c r="T311" s="166"/>
      <c r="AT311" s="161" t="s">
        <v>160</v>
      </c>
      <c r="AU311" s="161" t="s">
        <v>80</v>
      </c>
      <c r="AV311" s="13" t="s">
        <v>80</v>
      </c>
      <c r="AW311" s="13" t="s">
        <v>27</v>
      </c>
      <c r="AX311" s="13" t="s">
        <v>71</v>
      </c>
      <c r="AY311" s="161" t="s">
        <v>152</v>
      </c>
    </row>
    <row r="312" spans="1:65" s="13" customFormat="1">
      <c r="B312" s="159"/>
      <c r="D312" s="160" t="s">
        <v>160</v>
      </c>
      <c r="E312" s="161" t="s">
        <v>1</v>
      </c>
      <c r="F312" s="162" t="s">
        <v>955</v>
      </c>
      <c r="H312" s="163">
        <v>-1.593</v>
      </c>
      <c r="L312" s="159"/>
      <c r="M312" s="164"/>
      <c r="N312" s="165"/>
      <c r="O312" s="165"/>
      <c r="P312" s="165"/>
      <c r="Q312" s="165"/>
      <c r="R312" s="165"/>
      <c r="S312" s="165"/>
      <c r="T312" s="166"/>
      <c r="AT312" s="161" t="s">
        <v>160</v>
      </c>
      <c r="AU312" s="161" t="s">
        <v>80</v>
      </c>
      <c r="AV312" s="13" t="s">
        <v>80</v>
      </c>
      <c r="AW312" s="13" t="s">
        <v>27</v>
      </c>
      <c r="AX312" s="13" t="s">
        <v>71</v>
      </c>
      <c r="AY312" s="161" t="s">
        <v>152</v>
      </c>
    </row>
    <row r="313" spans="1:65" s="13" customFormat="1">
      <c r="B313" s="159"/>
      <c r="D313" s="160" t="s">
        <v>160</v>
      </c>
      <c r="E313" s="161" t="s">
        <v>1</v>
      </c>
      <c r="F313" s="162" t="s">
        <v>342</v>
      </c>
      <c r="H313" s="163">
        <v>-2.754</v>
      </c>
      <c r="L313" s="159"/>
      <c r="M313" s="164"/>
      <c r="N313" s="165"/>
      <c r="O313" s="165"/>
      <c r="P313" s="165"/>
      <c r="Q313" s="165"/>
      <c r="R313" s="165"/>
      <c r="S313" s="165"/>
      <c r="T313" s="166"/>
      <c r="AT313" s="161" t="s">
        <v>160</v>
      </c>
      <c r="AU313" s="161" t="s">
        <v>80</v>
      </c>
      <c r="AV313" s="13" t="s">
        <v>80</v>
      </c>
      <c r="AW313" s="13" t="s">
        <v>27</v>
      </c>
      <c r="AX313" s="13" t="s">
        <v>71</v>
      </c>
      <c r="AY313" s="161" t="s">
        <v>152</v>
      </c>
    </row>
    <row r="314" spans="1:65" s="13" customFormat="1">
      <c r="B314" s="159"/>
      <c r="D314" s="160" t="s">
        <v>160</v>
      </c>
      <c r="E314" s="161" t="s">
        <v>1</v>
      </c>
      <c r="F314" s="162" t="s">
        <v>945</v>
      </c>
      <c r="H314" s="163">
        <v>-14</v>
      </c>
      <c r="L314" s="159"/>
      <c r="M314" s="164"/>
      <c r="N314" s="165"/>
      <c r="O314" s="165"/>
      <c r="P314" s="165"/>
      <c r="Q314" s="165"/>
      <c r="R314" s="165"/>
      <c r="S314" s="165"/>
      <c r="T314" s="166"/>
      <c r="AT314" s="161" t="s">
        <v>160</v>
      </c>
      <c r="AU314" s="161" t="s">
        <v>80</v>
      </c>
      <c r="AV314" s="13" t="s">
        <v>80</v>
      </c>
      <c r="AW314" s="13" t="s">
        <v>27</v>
      </c>
      <c r="AX314" s="13" t="s">
        <v>71</v>
      </c>
      <c r="AY314" s="161" t="s">
        <v>152</v>
      </c>
    </row>
    <row r="315" spans="1:65" s="13" customFormat="1">
      <c r="B315" s="159"/>
      <c r="D315" s="160" t="s">
        <v>160</v>
      </c>
      <c r="E315" s="161" t="s">
        <v>1</v>
      </c>
      <c r="F315" s="162" t="s">
        <v>345</v>
      </c>
      <c r="H315" s="163">
        <v>-1.82</v>
      </c>
      <c r="L315" s="159"/>
      <c r="M315" s="164"/>
      <c r="N315" s="165"/>
      <c r="O315" s="165"/>
      <c r="P315" s="165"/>
      <c r="Q315" s="165"/>
      <c r="R315" s="165"/>
      <c r="S315" s="165"/>
      <c r="T315" s="166"/>
      <c r="AT315" s="161" t="s">
        <v>160</v>
      </c>
      <c r="AU315" s="161" t="s">
        <v>80</v>
      </c>
      <c r="AV315" s="13" t="s">
        <v>80</v>
      </c>
      <c r="AW315" s="13" t="s">
        <v>27</v>
      </c>
      <c r="AX315" s="13" t="s">
        <v>71</v>
      </c>
      <c r="AY315" s="161" t="s">
        <v>152</v>
      </c>
    </row>
    <row r="316" spans="1:65" s="13" customFormat="1">
      <c r="B316" s="159"/>
      <c r="D316" s="160" t="s">
        <v>160</v>
      </c>
      <c r="E316" s="161" t="s">
        <v>1</v>
      </c>
      <c r="F316" s="162" t="s">
        <v>881</v>
      </c>
      <c r="H316" s="163">
        <v>-1.75</v>
      </c>
      <c r="L316" s="159"/>
      <c r="M316" s="164"/>
      <c r="N316" s="165"/>
      <c r="O316" s="165"/>
      <c r="P316" s="165"/>
      <c r="Q316" s="165"/>
      <c r="R316" s="165"/>
      <c r="S316" s="165"/>
      <c r="T316" s="166"/>
      <c r="AT316" s="161" t="s">
        <v>160</v>
      </c>
      <c r="AU316" s="161" t="s">
        <v>80</v>
      </c>
      <c r="AV316" s="13" t="s">
        <v>80</v>
      </c>
      <c r="AW316" s="13" t="s">
        <v>27</v>
      </c>
      <c r="AX316" s="13" t="s">
        <v>71</v>
      </c>
      <c r="AY316" s="161" t="s">
        <v>152</v>
      </c>
    </row>
    <row r="317" spans="1:65" s="13" customFormat="1">
      <c r="B317" s="159"/>
      <c r="D317" s="160" t="s">
        <v>160</v>
      </c>
      <c r="E317" s="161" t="s">
        <v>1</v>
      </c>
      <c r="F317" s="162" t="s">
        <v>881</v>
      </c>
      <c r="H317" s="163">
        <v>-1.75</v>
      </c>
      <c r="L317" s="159"/>
      <c r="M317" s="164"/>
      <c r="N317" s="165"/>
      <c r="O317" s="165"/>
      <c r="P317" s="165"/>
      <c r="Q317" s="165"/>
      <c r="R317" s="165"/>
      <c r="S317" s="165"/>
      <c r="T317" s="166"/>
      <c r="AT317" s="161" t="s">
        <v>160</v>
      </c>
      <c r="AU317" s="161" t="s">
        <v>80</v>
      </c>
      <c r="AV317" s="13" t="s">
        <v>80</v>
      </c>
      <c r="AW317" s="13" t="s">
        <v>27</v>
      </c>
      <c r="AX317" s="13" t="s">
        <v>71</v>
      </c>
      <c r="AY317" s="161" t="s">
        <v>152</v>
      </c>
    </row>
    <row r="318" spans="1:65" s="13" customFormat="1">
      <c r="B318" s="159"/>
      <c r="D318" s="160" t="s">
        <v>160</v>
      </c>
      <c r="E318" s="161" t="s">
        <v>1</v>
      </c>
      <c r="F318" s="162" t="s">
        <v>956</v>
      </c>
      <c r="H318" s="163">
        <v>-9.8539999999999992</v>
      </c>
      <c r="L318" s="159"/>
      <c r="M318" s="164"/>
      <c r="N318" s="165"/>
      <c r="O318" s="165"/>
      <c r="P318" s="165"/>
      <c r="Q318" s="165"/>
      <c r="R318" s="165"/>
      <c r="S318" s="165"/>
      <c r="T318" s="166"/>
      <c r="AT318" s="161" t="s">
        <v>160</v>
      </c>
      <c r="AU318" s="161" t="s">
        <v>80</v>
      </c>
      <c r="AV318" s="13" t="s">
        <v>80</v>
      </c>
      <c r="AW318" s="13" t="s">
        <v>27</v>
      </c>
      <c r="AX318" s="13" t="s">
        <v>71</v>
      </c>
      <c r="AY318" s="161" t="s">
        <v>152</v>
      </c>
    </row>
    <row r="319" spans="1:65" s="13" customFormat="1">
      <c r="B319" s="159"/>
      <c r="D319" s="160" t="s">
        <v>160</v>
      </c>
      <c r="E319" s="161" t="s">
        <v>1</v>
      </c>
      <c r="F319" s="162" t="s">
        <v>957</v>
      </c>
      <c r="H319" s="163">
        <v>-1.25</v>
      </c>
      <c r="L319" s="159"/>
      <c r="M319" s="164"/>
      <c r="N319" s="165"/>
      <c r="O319" s="165"/>
      <c r="P319" s="165"/>
      <c r="Q319" s="165"/>
      <c r="R319" s="165"/>
      <c r="S319" s="165"/>
      <c r="T319" s="166"/>
      <c r="AT319" s="161" t="s">
        <v>160</v>
      </c>
      <c r="AU319" s="161" t="s">
        <v>80</v>
      </c>
      <c r="AV319" s="13" t="s">
        <v>80</v>
      </c>
      <c r="AW319" s="13" t="s">
        <v>27</v>
      </c>
      <c r="AX319" s="13" t="s">
        <v>71</v>
      </c>
      <c r="AY319" s="161" t="s">
        <v>152</v>
      </c>
    </row>
    <row r="320" spans="1:65" s="13" customFormat="1">
      <c r="B320" s="159"/>
      <c r="D320" s="160" t="s">
        <v>160</v>
      </c>
      <c r="E320" s="161" t="s">
        <v>1</v>
      </c>
      <c r="F320" s="162" t="s">
        <v>958</v>
      </c>
      <c r="H320" s="163">
        <v>-2.4380000000000002</v>
      </c>
      <c r="L320" s="159"/>
      <c r="M320" s="164"/>
      <c r="N320" s="165"/>
      <c r="O320" s="165"/>
      <c r="P320" s="165"/>
      <c r="Q320" s="165"/>
      <c r="R320" s="165"/>
      <c r="S320" s="165"/>
      <c r="T320" s="166"/>
      <c r="AT320" s="161" t="s">
        <v>160</v>
      </c>
      <c r="AU320" s="161" t="s">
        <v>80</v>
      </c>
      <c r="AV320" s="13" t="s">
        <v>80</v>
      </c>
      <c r="AW320" s="13" t="s">
        <v>27</v>
      </c>
      <c r="AX320" s="13" t="s">
        <v>71</v>
      </c>
      <c r="AY320" s="161" t="s">
        <v>152</v>
      </c>
    </row>
    <row r="321" spans="2:51" s="13" customFormat="1">
      <c r="B321" s="159"/>
      <c r="D321" s="160" t="s">
        <v>160</v>
      </c>
      <c r="E321" s="161" t="s">
        <v>1</v>
      </c>
      <c r="F321" s="162" t="s">
        <v>959</v>
      </c>
      <c r="H321" s="163">
        <v>-17.5</v>
      </c>
      <c r="L321" s="159"/>
      <c r="M321" s="164"/>
      <c r="N321" s="165"/>
      <c r="O321" s="165"/>
      <c r="P321" s="165"/>
      <c r="Q321" s="165"/>
      <c r="R321" s="165"/>
      <c r="S321" s="165"/>
      <c r="T321" s="166"/>
      <c r="AT321" s="161" t="s">
        <v>160</v>
      </c>
      <c r="AU321" s="161" t="s">
        <v>80</v>
      </c>
      <c r="AV321" s="13" t="s">
        <v>80</v>
      </c>
      <c r="AW321" s="13" t="s">
        <v>27</v>
      </c>
      <c r="AX321" s="13" t="s">
        <v>71</v>
      </c>
      <c r="AY321" s="161" t="s">
        <v>152</v>
      </c>
    </row>
    <row r="322" spans="2:51" s="13" customFormat="1">
      <c r="B322" s="159"/>
      <c r="D322" s="160" t="s">
        <v>160</v>
      </c>
      <c r="E322" s="161" t="s">
        <v>1</v>
      </c>
      <c r="F322" s="162" t="s">
        <v>960</v>
      </c>
      <c r="H322" s="163">
        <v>-1.875</v>
      </c>
      <c r="L322" s="159"/>
      <c r="M322" s="164"/>
      <c r="N322" s="165"/>
      <c r="O322" s="165"/>
      <c r="P322" s="165"/>
      <c r="Q322" s="165"/>
      <c r="R322" s="165"/>
      <c r="S322" s="165"/>
      <c r="T322" s="166"/>
      <c r="AT322" s="161" t="s">
        <v>160</v>
      </c>
      <c r="AU322" s="161" t="s">
        <v>80</v>
      </c>
      <c r="AV322" s="13" t="s">
        <v>80</v>
      </c>
      <c r="AW322" s="13" t="s">
        <v>27</v>
      </c>
      <c r="AX322" s="13" t="s">
        <v>71</v>
      </c>
      <c r="AY322" s="161" t="s">
        <v>152</v>
      </c>
    </row>
    <row r="323" spans="2:51" s="13" customFormat="1">
      <c r="B323" s="159"/>
      <c r="D323" s="160" t="s">
        <v>160</v>
      </c>
      <c r="E323" s="161" t="s">
        <v>1</v>
      </c>
      <c r="F323" s="162" t="s">
        <v>961</v>
      </c>
      <c r="H323" s="163">
        <v>-1.25</v>
      </c>
      <c r="L323" s="159"/>
      <c r="M323" s="164"/>
      <c r="N323" s="165"/>
      <c r="O323" s="165"/>
      <c r="P323" s="165"/>
      <c r="Q323" s="165"/>
      <c r="R323" s="165"/>
      <c r="S323" s="165"/>
      <c r="T323" s="166"/>
      <c r="AT323" s="161" t="s">
        <v>160</v>
      </c>
      <c r="AU323" s="161" t="s">
        <v>80</v>
      </c>
      <c r="AV323" s="13" t="s">
        <v>80</v>
      </c>
      <c r="AW323" s="13" t="s">
        <v>27</v>
      </c>
      <c r="AX323" s="13" t="s">
        <v>71</v>
      </c>
      <c r="AY323" s="161" t="s">
        <v>152</v>
      </c>
    </row>
    <row r="324" spans="2:51" s="13" customFormat="1">
      <c r="B324" s="159"/>
      <c r="D324" s="160" t="s">
        <v>160</v>
      </c>
      <c r="E324" s="161" t="s">
        <v>1</v>
      </c>
      <c r="F324" s="162" t="s">
        <v>962</v>
      </c>
      <c r="H324" s="163">
        <v>43.01</v>
      </c>
      <c r="L324" s="159"/>
      <c r="M324" s="164"/>
      <c r="N324" s="165"/>
      <c r="O324" s="165"/>
      <c r="P324" s="165"/>
      <c r="Q324" s="165"/>
      <c r="R324" s="165"/>
      <c r="S324" s="165"/>
      <c r="T324" s="166"/>
      <c r="AT324" s="161" t="s">
        <v>160</v>
      </c>
      <c r="AU324" s="161" t="s">
        <v>80</v>
      </c>
      <c r="AV324" s="13" t="s">
        <v>80</v>
      </c>
      <c r="AW324" s="13" t="s">
        <v>27</v>
      </c>
      <c r="AX324" s="13" t="s">
        <v>71</v>
      </c>
      <c r="AY324" s="161" t="s">
        <v>152</v>
      </c>
    </row>
    <row r="325" spans="2:51" s="13" customFormat="1">
      <c r="B325" s="159"/>
      <c r="D325" s="160" t="s">
        <v>160</v>
      </c>
      <c r="E325" s="161" t="s">
        <v>1</v>
      </c>
      <c r="F325" s="162" t="s">
        <v>946</v>
      </c>
      <c r="H325" s="163">
        <v>-2.25</v>
      </c>
      <c r="L325" s="159"/>
      <c r="M325" s="164"/>
      <c r="N325" s="165"/>
      <c r="O325" s="165"/>
      <c r="P325" s="165"/>
      <c r="Q325" s="165"/>
      <c r="R325" s="165"/>
      <c r="S325" s="165"/>
      <c r="T325" s="166"/>
      <c r="AT325" s="161" t="s">
        <v>160</v>
      </c>
      <c r="AU325" s="161" t="s">
        <v>80</v>
      </c>
      <c r="AV325" s="13" t="s">
        <v>80</v>
      </c>
      <c r="AW325" s="13" t="s">
        <v>27</v>
      </c>
      <c r="AX325" s="13" t="s">
        <v>71</v>
      </c>
      <c r="AY325" s="161" t="s">
        <v>152</v>
      </c>
    </row>
    <row r="326" spans="2:51" s="13" customFormat="1">
      <c r="B326" s="159"/>
      <c r="D326" s="160" t="s">
        <v>160</v>
      </c>
      <c r="E326" s="161" t="s">
        <v>1</v>
      </c>
      <c r="F326" s="162" t="s">
        <v>871</v>
      </c>
      <c r="H326" s="163">
        <v>-0.52500000000000002</v>
      </c>
      <c r="L326" s="159"/>
      <c r="M326" s="164"/>
      <c r="N326" s="165"/>
      <c r="O326" s="165"/>
      <c r="P326" s="165"/>
      <c r="Q326" s="165"/>
      <c r="R326" s="165"/>
      <c r="S326" s="165"/>
      <c r="T326" s="166"/>
      <c r="AT326" s="161" t="s">
        <v>160</v>
      </c>
      <c r="AU326" s="161" t="s">
        <v>80</v>
      </c>
      <c r="AV326" s="13" t="s">
        <v>80</v>
      </c>
      <c r="AW326" s="13" t="s">
        <v>27</v>
      </c>
      <c r="AX326" s="13" t="s">
        <v>71</v>
      </c>
      <c r="AY326" s="161" t="s">
        <v>152</v>
      </c>
    </row>
    <row r="327" spans="2:51" s="13" customFormat="1">
      <c r="B327" s="159"/>
      <c r="D327" s="160" t="s">
        <v>160</v>
      </c>
      <c r="E327" s="161" t="s">
        <v>1</v>
      </c>
      <c r="F327" s="162" t="s">
        <v>963</v>
      </c>
      <c r="H327" s="163">
        <v>101.84399999999999</v>
      </c>
      <c r="L327" s="159"/>
      <c r="M327" s="164"/>
      <c r="N327" s="165"/>
      <c r="O327" s="165"/>
      <c r="P327" s="165"/>
      <c r="Q327" s="165"/>
      <c r="R327" s="165"/>
      <c r="S327" s="165"/>
      <c r="T327" s="166"/>
      <c r="AT327" s="161" t="s">
        <v>160</v>
      </c>
      <c r="AU327" s="161" t="s">
        <v>80</v>
      </c>
      <c r="AV327" s="13" t="s">
        <v>80</v>
      </c>
      <c r="AW327" s="13" t="s">
        <v>27</v>
      </c>
      <c r="AX327" s="13" t="s">
        <v>71</v>
      </c>
      <c r="AY327" s="161" t="s">
        <v>152</v>
      </c>
    </row>
    <row r="328" spans="2:51" s="13" customFormat="1">
      <c r="B328" s="159"/>
      <c r="D328" s="160" t="s">
        <v>160</v>
      </c>
      <c r="E328" s="161" t="s">
        <v>1</v>
      </c>
      <c r="F328" s="162" t="s">
        <v>964</v>
      </c>
      <c r="H328" s="163">
        <v>-3.6</v>
      </c>
      <c r="L328" s="159"/>
      <c r="M328" s="164"/>
      <c r="N328" s="165"/>
      <c r="O328" s="165"/>
      <c r="P328" s="165"/>
      <c r="Q328" s="165"/>
      <c r="R328" s="165"/>
      <c r="S328" s="165"/>
      <c r="T328" s="166"/>
      <c r="AT328" s="161" t="s">
        <v>160</v>
      </c>
      <c r="AU328" s="161" t="s">
        <v>80</v>
      </c>
      <c r="AV328" s="13" t="s">
        <v>80</v>
      </c>
      <c r="AW328" s="13" t="s">
        <v>27</v>
      </c>
      <c r="AX328" s="13" t="s">
        <v>71</v>
      </c>
      <c r="AY328" s="161" t="s">
        <v>152</v>
      </c>
    </row>
    <row r="329" spans="2:51" s="13" customFormat="1">
      <c r="B329" s="159"/>
      <c r="D329" s="160" t="s">
        <v>160</v>
      </c>
      <c r="E329" s="161" t="s">
        <v>1</v>
      </c>
      <c r="F329" s="162" t="s">
        <v>965</v>
      </c>
      <c r="H329" s="163">
        <v>-14.4</v>
      </c>
      <c r="L329" s="159"/>
      <c r="M329" s="164"/>
      <c r="N329" s="165"/>
      <c r="O329" s="165"/>
      <c r="P329" s="165"/>
      <c r="Q329" s="165"/>
      <c r="R329" s="165"/>
      <c r="S329" s="165"/>
      <c r="T329" s="166"/>
      <c r="AT329" s="161" t="s">
        <v>160</v>
      </c>
      <c r="AU329" s="161" t="s">
        <v>80</v>
      </c>
      <c r="AV329" s="13" t="s">
        <v>80</v>
      </c>
      <c r="AW329" s="13" t="s">
        <v>27</v>
      </c>
      <c r="AX329" s="13" t="s">
        <v>71</v>
      </c>
      <c r="AY329" s="161" t="s">
        <v>152</v>
      </c>
    </row>
    <row r="330" spans="2:51" s="16" customFormat="1">
      <c r="B330" s="186"/>
      <c r="D330" s="160" t="s">
        <v>160</v>
      </c>
      <c r="E330" s="187" t="s">
        <v>1</v>
      </c>
      <c r="F330" s="188" t="s">
        <v>691</v>
      </c>
      <c r="H330" s="189">
        <v>334.596</v>
      </c>
      <c r="L330" s="186"/>
      <c r="M330" s="190"/>
      <c r="N330" s="191"/>
      <c r="O330" s="191"/>
      <c r="P330" s="191"/>
      <c r="Q330" s="191"/>
      <c r="R330" s="191"/>
      <c r="S330" s="191"/>
      <c r="T330" s="192"/>
      <c r="AT330" s="187" t="s">
        <v>160</v>
      </c>
      <c r="AU330" s="187" t="s">
        <v>80</v>
      </c>
      <c r="AV330" s="16" t="s">
        <v>170</v>
      </c>
      <c r="AW330" s="16" t="s">
        <v>27</v>
      </c>
      <c r="AX330" s="16" t="s">
        <v>71</v>
      </c>
      <c r="AY330" s="187" t="s">
        <v>152</v>
      </c>
    </row>
    <row r="331" spans="2:51" s="15" customFormat="1">
      <c r="B331" s="174"/>
      <c r="D331" s="160" t="s">
        <v>160</v>
      </c>
      <c r="E331" s="175" t="s">
        <v>1</v>
      </c>
      <c r="F331" s="176" t="s">
        <v>966</v>
      </c>
      <c r="H331" s="175" t="s">
        <v>1</v>
      </c>
      <c r="L331" s="174"/>
      <c r="M331" s="177"/>
      <c r="N331" s="178"/>
      <c r="O331" s="178"/>
      <c r="P331" s="178"/>
      <c r="Q331" s="178"/>
      <c r="R331" s="178"/>
      <c r="S331" s="178"/>
      <c r="T331" s="179"/>
      <c r="AT331" s="175" t="s">
        <v>160</v>
      </c>
      <c r="AU331" s="175" t="s">
        <v>80</v>
      </c>
      <c r="AV331" s="15" t="s">
        <v>78</v>
      </c>
      <c r="AW331" s="15" t="s">
        <v>27</v>
      </c>
      <c r="AX331" s="15" t="s">
        <v>71</v>
      </c>
      <c r="AY331" s="175" t="s">
        <v>152</v>
      </c>
    </row>
    <row r="332" spans="2:51" s="13" customFormat="1">
      <c r="B332" s="159"/>
      <c r="D332" s="160" t="s">
        <v>160</v>
      </c>
      <c r="E332" s="161" t="s">
        <v>1</v>
      </c>
      <c r="F332" s="162" t="s">
        <v>967</v>
      </c>
      <c r="H332" s="163">
        <v>52.752000000000002</v>
      </c>
      <c r="L332" s="159"/>
      <c r="M332" s="164"/>
      <c r="N332" s="165"/>
      <c r="O332" s="165"/>
      <c r="P332" s="165"/>
      <c r="Q332" s="165"/>
      <c r="R332" s="165"/>
      <c r="S332" s="165"/>
      <c r="T332" s="166"/>
      <c r="AT332" s="161" t="s">
        <v>160</v>
      </c>
      <c r="AU332" s="161" t="s">
        <v>80</v>
      </c>
      <c r="AV332" s="13" t="s">
        <v>80</v>
      </c>
      <c r="AW332" s="13" t="s">
        <v>27</v>
      </c>
      <c r="AX332" s="13" t="s">
        <v>71</v>
      </c>
      <c r="AY332" s="161" t="s">
        <v>152</v>
      </c>
    </row>
    <row r="333" spans="2:51" s="16" customFormat="1">
      <c r="B333" s="186"/>
      <c r="D333" s="160" t="s">
        <v>160</v>
      </c>
      <c r="E333" s="187" t="s">
        <v>1</v>
      </c>
      <c r="F333" s="188" t="s">
        <v>691</v>
      </c>
      <c r="H333" s="189">
        <v>52.752000000000002</v>
      </c>
      <c r="L333" s="186"/>
      <c r="M333" s="190"/>
      <c r="N333" s="191"/>
      <c r="O333" s="191"/>
      <c r="P333" s="191"/>
      <c r="Q333" s="191"/>
      <c r="R333" s="191"/>
      <c r="S333" s="191"/>
      <c r="T333" s="192"/>
      <c r="AT333" s="187" t="s">
        <v>160</v>
      </c>
      <c r="AU333" s="187" t="s">
        <v>80</v>
      </c>
      <c r="AV333" s="16" t="s">
        <v>170</v>
      </c>
      <c r="AW333" s="16" t="s">
        <v>27</v>
      </c>
      <c r="AX333" s="16" t="s">
        <v>71</v>
      </c>
      <c r="AY333" s="187" t="s">
        <v>152</v>
      </c>
    </row>
    <row r="334" spans="2:51" s="14" customFormat="1">
      <c r="B334" s="167"/>
      <c r="D334" s="160" t="s">
        <v>160</v>
      </c>
      <c r="E334" s="168" t="s">
        <v>1</v>
      </c>
      <c r="F334" s="169" t="s">
        <v>162</v>
      </c>
      <c r="H334" s="170">
        <v>387.34800000000001</v>
      </c>
      <c r="L334" s="167"/>
      <c r="M334" s="171"/>
      <c r="N334" s="172"/>
      <c r="O334" s="172"/>
      <c r="P334" s="172"/>
      <c r="Q334" s="172"/>
      <c r="R334" s="172"/>
      <c r="S334" s="172"/>
      <c r="T334" s="173"/>
      <c r="AT334" s="168" t="s">
        <v>160</v>
      </c>
      <c r="AU334" s="168" t="s">
        <v>80</v>
      </c>
      <c r="AV334" s="14" t="s">
        <v>158</v>
      </c>
      <c r="AW334" s="14" t="s">
        <v>27</v>
      </c>
      <c r="AX334" s="14" t="s">
        <v>71</v>
      </c>
      <c r="AY334" s="168" t="s">
        <v>152</v>
      </c>
    </row>
    <row r="335" spans="2:51" s="13" customFormat="1">
      <c r="B335" s="159"/>
      <c r="D335" s="160" t="s">
        <v>160</v>
      </c>
      <c r="E335" s="161" t="s">
        <v>1</v>
      </c>
      <c r="F335" s="162" t="s">
        <v>1653</v>
      </c>
      <c r="H335" s="163">
        <v>232.40899999999999</v>
      </c>
      <c r="L335" s="159"/>
      <c r="M335" s="164"/>
      <c r="N335" s="165"/>
      <c r="O335" s="165"/>
      <c r="P335" s="165"/>
      <c r="Q335" s="165"/>
      <c r="R335" s="165"/>
      <c r="S335" s="165"/>
      <c r="T335" s="166"/>
      <c r="AT335" s="161" t="s">
        <v>160</v>
      </c>
      <c r="AU335" s="161" t="s">
        <v>80</v>
      </c>
      <c r="AV335" s="13" t="s">
        <v>80</v>
      </c>
      <c r="AW335" s="13" t="s">
        <v>27</v>
      </c>
      <c r="AX335" s="13" t="s">
        <v>71</v>
      </c>
      <c r="AY335" s="161" t="s">
        <v>152</v>
      </c>
    </row>
    <row r="336" spans="2:51" s="15" customFormat="1">
      <c r="B336" s="174"/>
      <c r="D336" s="160" t="s">
        <v>160</v>
      </c>
      <c r="E336" s="175" t="s">
        <v>1</v>
      </c>
      <c r="F336" s="176" t="s">
        <v>883</v>
      </c>
      <c r="H336" s="175" t="s">
        <v>1</v>
      </c>
      <c r="L336" s="174"/>
      <c r="M336" s="177"/>
      <c r="N336" s="178"/>
      <c r="O336" s="178"/>
      <c r="P336" s="178"/>
      <c r="Q336" s="178"/>
      <c r="R336" s="178"/>
      <c r="S336" s="178"/>
      <c r="T336" s="179"/>
      <c r="AT336" s="175" t="s">
        <v>160</v>
      </c>
      <c r="AU336" s="175" t="s">
        <v>80</v>
      </c>
      <c r="AV336" s="15" t="s">
        <v>78</v>
      </c>
      <c r="AW336" s="15" t="s">
        <v>27</v>
      </c>
      <c r="AX336" s="15" t="s">
        <v>71</v>
      </c>
      <c r="AY336" s="175" t="s">
        <v>152</v>
      </c>
    </row>
    <row r="337" spans="1:65" s="13" customFormat="1">
      <c r="B337" s="159"/>
      <c r="D337" s="160" t="s">
        <v>160</v>
      </c>
      <c r="E337" s="161" t="s">
        <v>1</v>
      </c>
      <c r="F337" s="162" t="s">
        <v>1628</v>
      </c>
      <c r="H337" s="163">
        <v>2.7</v>
      </c>
      <c r="L337" s="159"/>
      <c r="M337" s="164"/>
      <c r="N337" s="165"/>
      <c r="O337" s="165"/>
      <c r="P337" s="165"/>
      <c r="Q337" s="165"/>
      <c r="R337" s="165"/>
      <c r="S337" s="165"/>
      <c r="T337" s="166"/>
      <c r="AT337" s="161" t="s">
        <v>160</v>
      </c>
      <c r="AU337" s="161" t="s">
        <v>80</v>
      </c>
      <c r="AV337" s="13" t="s">
        <v>80</v>
      </c>
      <c r="AW337" s="13" t="s">
        <v>27</v>
      </c>
      <c r="AX337" s="13" t="s">
        <v>71</v>
      </c>
      <c r="AY337" s="161" t="s">
        <v>152</v>
      </c>
    </row>
    <row r="338" spans="1:65" s="13" customFormat="1">
      <c r="B338" s="159"/>
      <c r="D338" s="160" t="s">
        <v>160</v>
      </c>
      <c r="E338" s="161" t="s">
        <v>1</v>
      </c>
      <c r="F338" s="162" t="s">
        <v>1629</v>
      </c>
      <c r="H338" s="163">
        <v>3.3780000000000001</v>
      </c>
      <c r="L338" s="159"/>
      <c r="M338" s="164"/>
      <c r="N338" s="165"/>
      <c r="O338" s="165"/>
      <c r="P338" s="165"/>
      <c r="Q338" s="165"/>
      <c r="R338" s="165"/>
      <c r="S338" s="165"/>
      <c r="T338" s="166"/>
      <c r="AT338" s="161" t="s">
        <v>160</v>
      </c>
      <c r="AU338" s="161" t="s">
        <v>80</v>
      </c>
      <c r="AV338" s="13" t="s">
        <v>80</v>
      </c>
      <c r="AW338" s="13" t="s">
        <v>27</v>
      </c>
      <c r="AX338" s="13" t="s">
        <v>71</v>
      </c>
      <c r="AY338" s="161" t="s">
        <v>152</v>
      </c>
    </row>
    <row r="339" spans="1:65" s="15" customFormat="1">
      <c r="B339" s="174"/>
      <c r="D339" s="160" t="s">
        <v>160</v>
      </c>
      <c r="E339" s="175" t="s">
        <v>1</v>
      </c>
      <c r="F339" s="176" t="s">
        <v>1019</v>
      </c>
      <c r="H339" s="175" t="s">
        <v>1</v>
      </c>
      <c r="L339" s="174"/>
      <c r="M339" s="177"/>
      <c r="N339" s="178"/>
      <c r="O339" s="178"/>
      <c r="P339" s="178"/>
      <c r="Q339" s="178"/>
      <c r="R339" s="178"/>
      <c r="S339" s="178"/>
      <c r="T339" s="179"/>
      <c r="AT339" s="175" t="s">
        <v>160</v>
      </c>
      <c r="AU339" s="175" t="s">
        <v>80</v>
      </c>
      <c r="AV339" s="15" t="s">
        <v>78</v>
      </c>
      <c r="AW339" s="15" t="s">
        <v>27</v>
      </c>
      <c r="AX339" s="15" t="s">
        <v>71</v>
      </c>
      <c r="AY339" s="175" t="s">
        <v>152</v>
      </c>
    </row>
    <row r="340" spans="1:65" s="13" customFormat="1">
      <c r="B340" s="159"/>
      <c r="D340" s="160" t="s">
        <v>160</v>
      </c>
      <c r="E340" s="161" t="s">
        <v>1</v>
      </c>
      <c r="F340" s="162" t="s">
        <v>1630</v>
      </c>
      <c r="H340" s="163">
        <v>0.97499999999999998</v>
      </c>
      <c r="L340" s="159"/>
      <c r="M340" s="164"/>
      <c r="N340" s="165"/>
      <c r="O340" s="165"/>
      <c r="P340" s="165"/>
      <c r="Q340" s="165"/>
      <c r="R340" s="165"/>
      <c r="S340" s="165"/>
      <c r="T340" s="166"/>
      <c r="AT340" s="161" t="s">
        <v>160</v>
      </c>
      <c r="AU340" s="161" t="s">
        <v>80</v>
      </c>
      <c r="AV340" s="13" t="s">
        <v>80</v>
      </c>
      <c r="AW340" s="13" t="s">
        <v>27</v>
      </c>
      <c r="AX340" s="13" t="s">
        <v>71</v>
      </c>
      <c r="AY340" s="161" t="s">
        <v>152</v>
      </c>
    </row>
    <row r="341" spans="1:65" s="13" customFormat="1">
      <c r="B341" s="159"/>
      <c r="D341" s="160" t="s">
        <v>160</v>
      </c>
      <c r="E341" s="161" t="s">
        <v>1</v>
      </c>
      <c r="F341" s="162" t="s">
        <v>1631</v>
      </c>
      <c r="H341" s="163">
        <v>2.2949999999999999</v>
      </c>
      <c r="L341" s="159"/>
      <c r="M341" s="164"/>
      <c r="N341" s="165"/>
      <c r="O341" s="165"/>
      <c r="P341" s="165"/>
      <c r="Q341" s="165"/>
      <c r="R341" s="165"/>
      <c r="S341" s="165"/>
      <c r="T341" s="166"/>
      <c r="AT341" s="161" t="s">
        <v>160</v>
      </c>
      <c r="AU341" s="161" t="s">
        <v>80</v>
      </c>
      <c r="AV341" s="13" t="s">
        <v>80</v>
      </c>
      <c r="AW341" s="13" t="s">
        <v>27</v>
      </c>
      <c r="AX341" s="13" t="s">
        <v>71</v>
      </c>
      <c r="AY341" s="161" t="s">
        <v>152</v>
      </c>
    </row>
    <row r="342" spans="1:65" s="13" customFormat="1">
      <c r="B342" s="159"/>
      <c r="D342" s="160" t="s">
        <v>160</v>
      </c>
      <c r="E342" s="161" t="s">
        <v>1</v>
      </c>
      <c r="F342" s="162" t="s">
        <v>1632</v>
      </c>
      <c r="H342" s="163">
        <v>9.4499999999999993</v>
      </c>
      <c r="L342" s="159"/>
      <c r="M342" s="164"/>
      <c r="N342" s="165"/>
      <c r="O342" s="165"/>
      <c r="P342" s="165"/>
      <c r="Q342" s="165"/>
      <c r="R342" s="165"/>
      <c r="S342" s="165"/>
      <c r="T342" s="166"/>
      <c r="AT342" s="161" t="s">
        <v>160</v>
      </c>
      <c r="AU342" s="161" t="s">
        <v>80</v>
      </c>
      <c r="AV342" s="13" t="s">
        <v>80</v>
      </c>
      <c r="AW342" s="13" t="s">
        <v>27</v>
      </c>
      <c r="AX342" s="13" t="s">
        <v>71</v>
      </c>
      <c r="AY342" s="161" t="s">
        <v>152</v>
      </c>
    </row>
    <row r="343" spans="1:65" s="13" customFormat="1">
      <c r="B343" s="159"/>
      <c r="D343" s="160" t="s">
        <v>160</v>
      </c>
      <c r="E343" s="161" t="s">
        <v>1</v>
      </c>
      <c r="F343" s="162" t="s">
        <v>1633</v>
      </c>
      <c r="H343" s="163">
        <v>1.05</v>
      </c>
      <c r="L343" s="159"/>
      <c r="M343" s="164"/>
      <c r="N343" s="165"/>
      <c r="O343" s="165"/>
      <c r="P343" s="165"/>
      <c r="Q343" s="165"/>
      <c r="R343" s="165"/>
      <c r="S343" s="165"/>
      <c r="T343" s="166"/>
      <c r="AT343" s="161" t="s">
        <v>160</v>
      </c>
      <c r="AU343" s="161" t="s">
        <v>80</v>
      </c>
      <c r="AV343" s="13" t="s">
        <v>80</v>
      </c>
      <c r="AW343" s="13" t="s">
        <v>27</v>
      </c>
      <c r="AX343" s="13" t="s">
        <v>71</v>
      </c>
      <c r="AY343" s="161" t="s">
        <v>152</v>
      </c>
    </row>
    <row r="344" spans="1:65" s="13" customFormat="1">
      <c r="B344" s="159"/>
      <c r="D344" s="160" t="s">
        <v>160</v>
      </c>
      <c r="E344" s="161" t="s">
        <v>1</v>
      </c>
      <c r="F344" s="162" t="s">
        <v>1634</v>
      </c>
      <c r="H344" s="163">
        <v>1.2</v>
      </c>
      <c r="L344" s="159"/>
      <c r="M344" s="164"/>
      <c r="N344" s="165"/>
      <c r="O344" s="165"/>
      <c r="P344" s="165"/>
      <c r="Q344" s="165"/>
      <c r="R344" s="165"/>
      <c r="S344" s="165"/>
      <c r="T344" s="166"/>
      <c r="AT344" s="161" t="s">
        <v>160</v>
      </c>
      <c r="AU344" s="161" t="s">
        <v>80</v>
      </c>
      <c r="AV344" s="13" t="s">
        <v>80</v>
      </c>
      <c r="AW344" s="13" t="s">
        <v>27</v>
      </c>
      <c r="AX344" s="13" t="s">
        <v>71</v>
      </c>
      <c r="AY344" s="161" t="s">
        <v>152</v>
      </c>
    </row>
    <row r="345" spans="1:65" s="16" customFormat="1">
      <c r="B345" s="186"/>
      <c r="D345" s="160" t="s">
        <v>160</v>
      </c>
      <c r="E345" s="187" t="s">
        <v>1</v>
      </c>
      <c r="F345" s="188" t="s">
        <v>691</v>
      </c>
      <c r="H345" s="189">
        <v>253.45699999999994</v>
      </c>
      <c r="L345" s="186"/>
      <c r="M345" s="190"/>
      <c r="N345" s="191"/>
      <c r="O345" s="191"/>
      <c r="P345" s="191"/>
      <c r="Q345" s="191"/>
      <c r="R345" s="191"/>
      <c r="S345" s="191"/>
      <c r="T345" s="192"/>
      <c r="AT345" s="187" t="s">
        <v>160</v>
      </c>
      <c r="AU345" s="187" t="s">
        <v>80</v>
      </c>
      <c r="AV345" s="16" t="s">
        <v>170</v>
      </c>
      <c r="AW345" s="16" t="s">
        <v>27</v>
      </c>
      <c r="AX345" s="16" t="s">
        <v>71</v>
      </c>
      <c r="AY345" s="187" t="s">
        <v>152</v>
      </c>
    </row>
    <row r="346" spans="1:65" s="14" customFormat="1">
      <c r="B346" s="167"/>
      <c r="D346" s="160" t="s">
        <v>160</v>
      </c>
      <c r="E346" s="168" t="s">
        <v>1</v>
      </c>
      <c r="F346" s="169" t="s">
        <v>162</v>
      </c>
      <c r="H346" s="170">
        <v>253.45699999999994</v>
      </c>
      <c r="L346" s="167"/>
      <c r="M346" s="171"/>
      <c r="N346" s="172"/>
      <c r="O346" s="172"/>
      <c r="P346" s="172"/>
      <c r="Q346" s="172"/>
      <c r="R346" s="172"/>
      <c r="S346" s="172"/>
      <c r="T346" s="173"/>
      <c r="AT346" s="168" t="s">
        <v>160</v>
      </c>
      <c r="AU346" s="168" t="s">
        <v>80</v>
      </c>
      <c r="AV346" s="14" t="s">
        <v>158</v>
      </c>
      <c r="AW346" s="14" t="s">
        <v>27</v>
      </c>
      <c r="AX346" s="14" t="s">
        <v>78</v>
      </c>
      <c r="AY346" s="168" t="s">
        <v>152</v>
      </c>
    </row>
    <row r="347" spans="1:65" s="2" customFormat="1" ht="21.75" customHeight="1">
      <c r="A347" s="30"/>
      <c r="B347" s="146"/>
      <c r="C347" s="147" t="s">
        <v>355</v>
      </c>
      <c r="D347" s="147" t="s">
        <v>154</v>
      </c>
      <c r="E347" s="148" t="s">
        <v>970</v>
      </c>
      <c r="F347" s="149" t="s">
        <v>971</v>
      </c>
      <c r="G347" s="150" t="s">
        <v>157</v>
      </c>
      <c r="H347" s="151">
        <v>253.45699999999999</v>
      </c>
      <c r="I347" s="152">
        <v>33.07</v>
      </c>
      <c r="J347" s="152">
        <f>ROUND(I347*H347,2)</f>
        <v>8381.82</v>
      </c>
      <c r="K347" s="149" t="s">
        <v>173</v>
      </c>
      <c r="L347" s="31"/>
      <c r="M347" s="153" t="s">
        <v>1</v>
      </c>
      <c r="N347" s="154" t="s">
        <v>36</v>
      </c>
      <c r="O347" s="155">
        <v>7.3999999999999996E-2</v>
      </c>
      <c r="P347" s="155">
        <f>O347*H347</f>
        <v>18.755817999999998</v>
      </c>
      <c r="Q347" s="155">
        <v>2.5999999999999998E-4</v>
      </c>
      <c r="R347" s="155">
        <f>Q347*H347</f>
        <v>6.5898819999999997E-2</v>
      </c>
      <c r="S347" s="155">
        <v>0</v>
      </c>
      <c r="T347" s="156">
        <f>S347*H347</f>
        <v>0</v>
      </c>
      <c r="U347" s="30"/>
      <c r="V347" s="30"/>
      <c r="W347" s="30"/>
      <c r="X347" s="30"/>
      <c r="Y347" s="30"/>
      <c r="Z347" s="30"/>
      <c r="AA347" s="30"/>
      <c r="AB347" s="30"/>
      <c r="AC347" s="30"/>
      <c r="AD347" s="30"/>
      <c r="AE347" s="30"/>
      <c r="AR347" s="157" t="s">
        <v>158</v>
      </c>
      <c r="AT347" s="157" t="s">
        <v>154</v>
      </c>
      <c r="AU347" s="157" t="s">
        <v>80</v>
      </c>
      <c r="AY347" s="18" t="s">
        <v>152</v>
      </c>
      <c r="BE347" s="158">
        <f>IF(N347="základní",J347,0)</f>
        <v>8381.82</v>
      </c>
      <c r="BF347" s="158">
        <f>IF(N347="snížená",J347,0)</f>
        <v>0</v>
      </c>
      <c r="BG347" s="158">
        <f>IF(N347="zákl. přenesená",J347,0)</f>
        <v>0</v>
      </c>
      <c r="BH347" s="158">
        <f>IF(N347="sníž. přenesená",J347,0)</f>
        <v>0</v>
      </c>
      <c r="BI347" s="158">
        <f>IF(N347="nulová",J347,0)</f>
        <v>0</v>
      </c>
      <c r="BJ347" s="18" t="s">
        <v>78</v>
      </c>
      <c r="BK347" s="158">
        <f>ROUND(I347*H347,2)</f>
        <v>8381.82</v>
      </c>
      <c r="BL347" s="18" t="s">
        <v>158</v>
      </c>
      <c r="BM347" s="157" t="s">
        <v>1654</v>
      </c>
    </row>
    <row r="348" spans="1:65" s="2" customFormat="1" ht="21.75" customHeight="1">
      <c r="A348" s="30"/>
      <c r="B348" s="146"/>
      <c r="C348" s="147" t="s">
        <v>361</v>
      </c>
      <c r="D348" s="147" t="s">
        <v>154</v>
      </c>
      <c r="E348" s="148" t="s">
        <v>1655</v>
      </c>
      <c r="F348" s="149" t="s">
        <v>1656</v>
      </c>
      <c r="G348" s="150" t="s">
        <v>157</v>
      </c>
      <c r="H348" s="151">
        <v>15</v>
      </c>
      <c r="I348" s="152">
        <v>114.25</v>
      </c>
      <c r="J348" s="152">
        <f>ROUND(I348*H348,2)</f>
        <v>1713.75</v>
      </c>
      <c r="K348" s="149" t="s">
        <v>173</v>
      </c>
      <c r="L348" s="31"/>
      <c r="M348" s="153" t="s">
        <v>1</v>
      </c>
      <c r="N348" s="154" t="s">
        <v>36</v>
      </c>
      <c r="O348" s="155">
        <v>0.33</v>
      </c>
      <c r="P348" s="155">
        <f>O348*H348</f>
        <v>4.95</v>
      </c>
      <c r="Q348" s="155">
        <v>4.3800000000000002E-3</v>
      </c>
      <c r="R348" s="155">
        <f>Q348*H348</f>
        <v>6.5700000000000008E-2</v>
      </c>
      <c r="S348" s="155">
        <v>0</v>
      </c>
      <c r="T348" s="156">
        <f>S348*H348</f>
        <v>0</v>
      </c>
      <c r="U348" s="30"/>
      <c r="V348" s="30"/>
      <c r="W348" s="30"/>
      <c r="X348" s="30"/>
      <c r="Y348" s="30"/>
      <c r="Z348" s="30"/>
      <c r="AA348" s="30"/>
      <c r="AB348" s="30"/>
      <c r="AC348" s="30"/>
      <c r="AD348" s="30"/>
      <c r="AE348" s="30"/>
      <c r="AR348" s="157" t="s">
        <v>158</v>
      </c>
      <c r="AT348" s="157" t="s">
        <v>154</v>
      </c>
      <c r="AU348" s="157" t="s">
        <v>80</v>
      </c>
      <c r="AY348" s="18" t="s">
        <v>152</v>
      </c>
      <c r="BE348" s="158">
        <f>IF(N348="základní",J348,0)</f>
        <v>1713.75</v>
      </c>
      <c r="BF348" s="158">
        <f>IF(N348="snížená",J348,0)</f>
        <v>0</v>
      </c>
      <c r="BG348" s="158">
        <f>IF(N348="zákl. přenesená",J348,0)</f>
        <v>0</v>
      </c>
      <c r="BH348" s="158">
        <f>IF(N348="sníž. přenesená",J348,0)</f>
        <v>0</v>
      </c>
      <c r="BI348" s="158">
        <f>IF(N348="nulová",J348,0)</f>
        <v>0</v>
      </c>
      <c r="BJ348" s="18" t="s">
        <v>78</v>
      </c>
      <c r="BK348" s="158">
        <f>ROUND(I348*H348,2)</f>
        <v>1713.75</v>
      </c>
      <c r="BL348" s="18" t="s">
        <v>158</v>
      </c>
      <c r="BM348" s="157" t="s">
        <v>1657</v>
      </c>
    </row>
    <row r="349" spans="1:65" s="13" customFormat="1">
      <c r="B349" s="159"/>
      <c r="D349" s="160" t="s">
        <v>160</v>
      </c>
      <c r="E349" s="161" t="s">
        <v>1</v>
      </c>
      <c r="F349" s="162" t="s">
        <v>1658</v>
      </c>
      <c r="H349" s="163">
        <v>15</v>
      </c>
      <c r="L349" s="159"/>
      <c r="M349" s="164"/>
      <c r="N349" s="165"/>
      <c r="O349" s="165"/>
      <c r="P349" s="165"/>
      <c r="Q349" s="165"/>
      <c r="R349" s="165"/>
      <c r="S349" s="165"/>
      <c r="T349" s="166"/>
      <c r="AT349" s="161" t="s">
        <v>160</v>
      </c>
      <c r="AU349" s="161" t="s">
        <v>80</v>
      </c>
      <c r="AV349" s="13" t="s">
        <v>80</v>
      </c>
      <c r="AW349" s="13" t="s">
        <v>27</v>
      </c>
      <c r="AX349" s="13" t="s">
        <v>78</v>
      </c>
      <c r="AY349" s="161" t="s">
        <v>152</v>
      </c>
    </row>
    <row r="350" spans="1:65" s="2" customFormat="1" ht="33" customHeight="1">
      <c r="A350" s="30"/>
      <c r="B350" s="146"/>
      <c r="C350" s="147" t="s">
        <v>368</v>
      </c>
      <c r="D350" s="147" t="s">
        <v>154</v>
      </c>
      <c r="E350" s="148" t="s">
        <v>984</v>
      </c>
      <c r="F350" s="149" t="s">
        <v>985</v>
      </c>
      <c r="G350" s="150" t="s">
        <v>157</v>
      </c>
      <c r="H350" s="151">
        <v>150.45099999999999</v>
      </c>
      <c r="I350" s="152">
        <v>374.52</v>
      </c>
      <c r="J350" s="152">
        <f>ROUND(I350*H350,2)</f>
        <v>56346.91</v>
      </c>
      <c r="K350" s="149" t="s">
        <v>173</v>
      </c>
      <c r="L350" s="31"/>
      <c r="M350" s="153" t="s">
        <v>1</v>
      </c>
      <c r="N350" s="154" t="s">
        <v>36</v>
      </c>
      <c r="O350" s="155">
        <v>1.06</v>
      </c>
      <c r="P350" s="155">
        <f>O350*H350</f>
        <v>159.47806</v>
      </c>
      <c r="Q350" s="155">
        <v>8.6E-3</v>
      </c>
      <c r="R350" s="155">
        <f>Q350*H350</f>
        <v>1.2938786</v>
      </c>
      <c r="S350" s="155">
        <v>0</v>
      </c>
      <c r="T350" s="156">
        <f>S350*H350</f>
        <v>0</v>
      </c>
      <c r="U350" s="30"/>
      <c r="V350" s="30"/>
      <c r="W350" s="30"/>
      <c r="X350" s="30"/>
      <c r="Y350" s="30"/>
      <c r="Z350" s="30"/>
      <c r="AA350" s="30"/>
      <c r="AB350" s="30"/>
      <c r="AC350" s="30"/>
      <c r="AD350" s="30"/>
      <c r="AE350" s="30"/>
      <c r="AR350" s="157" t="s">
        <v>158</v>
      </c>
      <c r="AT350" s="157" t="s">
        <v>154</v>
      </c>
      <c r="AU350" s="157" t="s">
        <v>80</v>
      </c>
      <c r="AY350" s="18" t="s">
        <v>152</v>
      </c>
      <c r="BE350" s="158">
        <f>IF(N350="základní",J350,0)</f>
        <v>56346.91</v>
      </c>
      <c r="BF350" s="158">
        <f>IF(N350="snížená",J350,0)</f>
        <v>0</v>
      </c>
      <c r="BG350" s="158">
        <f>IF(N350="zákl. přenesená",J350,0)</f>
        <v>0</v>
      </c>
      <c r="BH350" s="158">
        <f>IF(N350="sníž. přenesená",J350,0)</f>
        <v>0</v>
      </c>
      <c r="BI350" s="158">
        <f>IF(N350="nulová",J350,0)</f>
        <v>0</v>
      </c>
      <c r="BJ350" s="18" t="s">
        <v>78</v>
      </c>
      <c r="BK350" s="158">
        <f>ROUND(I350*H350,2)</f>
        <v>56346.91</v>
      </c>
      <c r="BL350" s="18" t="s">
        <v>158</v>
      </c>
      <c r="BM350" s="157" t="s">
        <v>1659</v>
      </c>
    </row>
    <row r="351" spans="1:65" s="15" customFormat="1">
      <c r="B351" s="174"/>
      <c r="D351" s="160" t="s">
        <v>160</v>
      </c>
      <c r="E351" s="175" t="s">
        <v>1</v>
      </c>
      <c r="F351" s="176" t="s">
        <v>987</v>
      </c>
      <c r="H351" s="175" t="s">
        <v>1</v>
      </c>
      <c r="L351" s="174"/>
      <c r="M351" s="177"/>
      <c r="N351" s="178"/>
      <c r="O351" s="178"/>
      <c r="P351" s="178"/>
      <c r="Q351" s="178"/>
      <c r="R351" s="178"/>
      <c r="S351" s="178"/>
      <c r="T351" s="179"/>
      <c r="AT351" s="175" t="s">
        <v>160</v>
      </c>
      <c r="AU351" s="175" t="s">
        <v>80</v>
      </c>
      <c r="AV351" s="15" t="s">
        <v>78</v>
      </c>
      <c r="AW351" s="15" t="s">
        <v>27</v>
      </c>
      <c r="AX351" s="15" t="s">
        <v>71</v>
      </c>
      <c r="AY351" s="175" t="s">
        <v>152</v>
      </c>
    </row>
    <row r="352" spans="1:65" s="13" customFormat="1">
      <c r="B352" s="159"/>
      <c r="D352" s="160" t="s">
        <v>160</v>
      </c>
      <c r="E352" s="161" t="s">
        <v>1</v>
      </c>
      <c r="F352" s="162" t="s">
        <v>952</v>
      </c>
      <c r="H352" s="163">
        <v>214.21700000000001</v>
      </c>
      <c r="L352" s="159"/>
      <c r="M352" s="164"/>
      <c r="N352" s="165"/>
      <c r="O352" s="165"/>
      <c r="P352" s="165"/>
      <c r="Q352" s="165"/>
      <c r="R352" s="165"/>
      <c r="S352" s="165"/>
      <c r="T352" s="166"/>
      <c r="AT352" s="161" t="s">
        <v>160</v>
      </c>
      <c r="AU352" s="161" t="s">
        <v>80</v>
      </c>
      <c r="AV352" s="13" t="s">
        <v>80</v>
      </c>
      <c r="AW352" s="13" t="s">
        <v>27</v>
      </c>
      <c r="AX352" s="13" t="s">
        <v>71</v>
      </c>
      <c r="AY352" s="161" t="s">
        <v>152</v>
      </c>
    </row>
    <row r="353" spans="2:51" s="13" customFormat="1">
      <c r="B353" s="159"/>
      <c r="D353" s="160" t="s">
        <v>160</v>
      </c>
      <c r="E353" s="161" t="s">
        <v>1</v>
      </c>
      <c r="F353" s="162" t="s">
        <v>953</v>
      </c>
      <c r="H353" s="163">
        <v>27.384</v>
      </c>
      <c r="L353" s="159"/>
      <c r="M353" s="164"/>
      <c r="N353" s="165"/>
      <c r="O353" s="165"/>
      <c r="P353" s="165"/>
      <c r="Q353" s="165"/>
      <c r="R353" s="165"/>
      <c r="S353" s="165"/>
      <c r="T353" s="166"/>
      <c r="AT353" s="161" t="s">
        <v>160</v>
      </c>
      <c r="AU353" s="161" t="s">
        <v>80</v>
      </c>
      <c r="AV353" s="13" t="s">
        <v>80</v>
      </c>
      <c r="AW353" s="13" t="s">
        <v>27</v>
      </c>
      <c r="AX353" s="13" t="s">
        <v>71</v>
      </c>
      <c r="AY353" s="161" t="s">
        <v>152</v>
      </c>
    </row>
    <row r="354" spans="2:51" s="13" customFormat="1">
      <c r="B354" s="159"/>
      <c r="D354" s="160" t="s">
        <v>160</v>
      </c>
      <c r="E354" s="161" t="s">
        <v>1</v>
      </c>
      <c r="F354" s="162" t="s">
        <v>954</v>
      </c>
      <c r="H354" s="163">
        <v>26.75</v>
      </c>
      <c r="L354" s="159"/>
      <c r="M354" s="164"/>
      <c r="N354" s="165"/>
      <c r="O354" s="165"/>
      <c r="P354" s="165"/>
      <c r="Q354" s="165"/>
      <c r="R354" s="165"/>
      <c r="S354" s="165"/>
      <c r="T354" s="166"/>
      <c r="AT354" s="161" t="s">
        <v>160</v>
      </c>
      <c r="AU354" s="161" t="s">
        <v>80</v>
      </c>
      <c r="AV354" s="13" t="s">
        <v>80</v>
      </c>
      <c r="AW354" s="13" t="s">
        <v>27</v>
      </c>
      <c r="AX354" s="13" t="s">
        <v>71</v>
      </c>
      <c r="AY354" s="161" t="s">
        <v>152</v>
      </c>
    </row>
    <row r="355" spans="2:51" s="13" customFormat="1">
      <c r="B355" s="159"/>
      <c r="D355" s="160" t="s">
        <v>160</v>
      </c>
      <c r="E355" s="161" t="s">
        <v>1</v>
      </c>
      <c r="F355" s="162" t="s">
        <v>955</v>
      </c>
      <c r="H355" s="163">
        <v>-1.593</v>
      </c>
      <c r="L355" s="159"/>
      <c r="M355" s="164"/>
      <c r="N355" s="165"/>
      <c r="O355" s="165"/>
      <c r="P355" s="165"/>
      <c r="Q355" s="165"/>
      <c r="R355" s="165"/>
      <c r="S355" s="165"/>
      <c r="T355" s="166"/>
      <c r="AT355" s="161" t="s">
        <v>160</v>
      </c>
      <c r="AU355" s="161" t="s">
        <v>80</v>
      </c>
      <c r="AV355" s="13" t="s">
        <v>80</v>
      </c>
      <c r="AW355" s="13" t="s">
        <v>27</v>
      </c>
      <c r="AX355" s="13" t="s">
        <v>71</v>
      </c>
      <c r="AY355" s="161" t="s">
        <v>152</v>
      </c>
    </row>
    <row r="356" spans="2:51" s="13" customFormat="1">
      <c r="B356" s="159"/>
      <c r="D356" s="160" t="s">
        <v>160</v>
      </c>
      <c r="E356" s="161" t="s">
        <v>1</v>
      </c>
      <c r="F356" s="162" t="s">
        <v>342</v>
      </c>
      <c r="H356" s="163">
        <v>-2.754</v>
      </c>
      <c r="L356" s="159"/>
      <c r="M356" s="164"/>
      <c r="N356" s="165"/>
      <c r="O356" s="165"/>
      <c r="P356" s="165"/>
      <c r="Q356" s="165"/>
      <c r="R356" s="165"/>
      <c r="S356" s="165"/>
      <c r="T356" s="166"/>
      <c r="AT356" s="161" t="s">
        <v>160</v>
      </c>
      <c r="AU356" s="161" t="s">
        <v>80</v>
      </c>
      <c r="AV356" s="13" t="s">
        <v>80</v>
      </c>
      <c r="AW356" s="13" t="s">
        <v>27</v>
      </c>
      <c r="AX356" s="13" t="s">
        <v>71</v>
      </c>
      <c r="AY356" s="161" t="s">
        <v>152</v>
      </c>
    </row>
    <row r="357" spans="2:51" s="13" customFormat="1">
      <c r="B357" s="159"/>
      <c r="D357" s="160" t="s">
        <v>160</v>
      </c>
      <c r="E357" s="161" t="s">
        <v>1</v>
      </c>
      <c r="F357" s="162" t="s">
        <v>945</v>
      </c>
      <c r="H357" s="163">
        <v>-14</v>
      </c>
      <c r="L357" s="159"/>
      <c r="M357" s="164"/>
      <c r="N357" s="165"/>
      <c r="O357" s="165"/>
      <c r="P357" s="165"/>
      <c r="Q357" s="165"/>
      <c r="R357" s="165"/>
      <c r="S357" s="165"/>
      <c r="T357" s="166"/>
      <c r="AT357" s="161" t="s">
        <v>160</v>
      </c>
      <c r="AU357" s="161" t="s">
        <v>80</v>
      </c>
      <c r="AV357" s="13" t="s">
        <v>80</v>
      </c>
      <c r="AW357" s="13" t="s">
        <v>27</v>
      </c>
      <c r="AX357" s="13" t="s">
        <v>71</v>
      </c>
      <c r="AY357" s="161" t="s">
        <v>152</v>
      </c>
    </row>
    <row r="358" spans="2:51" s="13" customFormat="1">
      <c r="B358" s="159"/>
      <c r="D358" s="160" t="s">
        <v>160</v>
      </c>
      <c r="E358" s="161" t="s">
        <v>1</v>
      </c>
      <c r="F358" s="162" t="s">
        <v>345</v>
      </c>
      <c r="H358" s="163">
        <v>-1.82</v>
      </c>
      <c r="L358" s="159"/>
      <c r="M358" s="164"/>
      <c r="N358" s="165"/>
      <c r="O358" s="165"/>
      <c r="P358" s="165"/>
      <c r="Q358" s="165"/>
      <c r="R358" s="165"/>
      <c r="S358" s="165"/>
      <c r="T358" s="166"/>
      <c r="AT358" s="161" t="s">
        <v>160</v>
      </c>
      <c r="AU358" s="161" t="s">
        <v>80</v>
      </c>
      <c r="AV358" s="13" t="s">
        <v>80</v>
      </c>
      <c r="AW358" s="13" t="s">
        <v>27</v>
      </c>
      <c r="AX358" s="13" t="s">
        <v>71</v>
      </c>
      <c r="AY358" s="161" t="s">
        <v>152</v>
      </c>
    </row>
    <row r="359" spans="2:51" s="13" customFormat="1">
      <c r="B359" s="159"/>
      <c r="D359" s="160" t="s">
        <v>160</v>
      </c>
      <c r="E359" s="161" t="s">
        <v>1</v>
      </c>
      <c r="F359" s="162" t="s">
        <v>881</v>
      </c>
      <c r="H359" s="163">
        <v>-1.75</v>
      </c>
      <c r="L359" s="159"/>
      <c r="M359" s="164"/>
      <c r="N359" s="165"/>
      <c r="O359" s="165"/>
      <c r="P359" s="165"/>
      <c r="Q359" s="165"/>
      <c r="R359" s="165"/>
      <c r="S359" s="165"/>
      <c r="T359" s="166"/>
      <c r="AT359" s="161" t="s">
        <v>160</v>
      </c>
      <c r="AU359" s="161" t="s">
        <v>80</v>
      </c>
      <c r="AV359" s="13" t="s">
        <v>80</v>
      </c>
      <c r="AW359" s="13" t="s">
        <v>27</v>
      </c>
      <c r="AX359" s="13" t="s">
        <v>71</v>
      </c>
      <c r="AY359" s="161" t="s">
        <v>152</v>
      </c>
    </row>
    <row r="360" spans="2:51" s="13" customFormat="1">
      <c r="B360" s="159"/>
      <c r="D360" s="160" t="s">
        <v>160</v>
      </c>
      <c r="E360" s="161" t="s">
        <v>1</v>
      </c>
      <c r="F360" s="162" t="s">
        <v>881</v>
      </c>
      <c r="H360" s="163">
        <v>-1.75</v>
      </c>
      <c r="L360" s="159"/>
      <c r="M360" s="164"/>
      <c r="N360" s="165"/>
      <c r="O360" s="165"/>
      <c r="P360" s="165"/>
      <c r="Q360" s="165"/>
      <c r="R360" s="165"/>
      <c r="S360" s="165"/>
      <c r="T360" s="166"/>
      <c r="AT360" s="161" t="s">
        <v>160</v>
      </c>
      <c r="AU360" s="161" t="s">
        <v>80</v>
      </c>
      <c r="AV360" s="13" t="s">
        <v>80</v>
      </c>
      <c r="AW360" s="13" t="s">
        <v>27</v>
      </c>
      <c r="AX360" s="13" t="s">
        <v>71</v>
      </c>
      <c r="AY360" s="161" t="s">
        <v>152</v>
      </c>
    </row>
    <row r="361" spans="2:51" s="13" customFormat="1">
      <c r="B361" s="159"/>
      <c r="D361" s="160" t="s">
        <v>160</v>
      </c>
      <c r="E361" s="161" t="s">
        <v>1</v>
      </c>
      <c r="F361" s="162" t="s">
        <v>956</v>
      </c>
      <c r="H361" s="163">
        <v>-9.8539999999999992</v>
      </c>
      <c r="L361" s="159"/>
      <c r="M361" s="164"/>
      <c r="N361" s="165"/>
      <c r="O361" s="165"/>
      <c r="P361" s="165"/>
      <c r="Q361" s="165"/>
      <c r="R361" s="165"/>
      <c r="S361" s="165"/>
      <c r="T361" s="166"/>
      <c r="AT361" s="161" t="s">
        <v>160</v>
      </c>
      <c r="AU361" s="161" t="s">
        <v>80</v>
      </c>
      <c r="AV361" s="13" t="s">
        <v>80</v>
      </c>
      <c r="AW361" s="13" t="s">
        <v>27</v>
      </c>
      <c r="AX361" s="13" t="s">
        <v>71</v>
      </c>
      <c r="AY361" s="161" t="s">
        <v>152</v>
      </c>
    </row>
    <row r="362" spans="2:51" s="13" customFormat="1">
      <c r="B362" s="159"/>
      <c r="D362" s="160" t="s">
        <v>160</v>
      </c>
      <c r="E362" s="161" t="s">
        <v>1</v>
      </c>
      <c r="F362" s="162" t="s">
        <v>957</v>
      </c>
      <c r="H362" s="163">
        <v>-1.25</v>
      </c>
      <c r="L362" s="159"/>
      <c r="M362" s="164"/>
      <c r="N362" s="165"/>
      <c r="O362" s="165"/>
      <c r="P362" s="165"/>
      <c r="Q362" s="165"/>
      <c r="R362" s="165"/>
      <c r="S362" s="165"/>
      <c r="T362" s="166"/>
      <c r="AT362" s="161" t="s">
        <v>160</v>
      </c>
      <c r="AU362" s="161" t="s">
        <v>80</v>
      </c>
      <c r="AV362" s="13" t="s">
        <v>80</v>
      </c>
      <c r="AW362" s="13" t="s">
        <v>27</v>
      </c>
      <c r="AX362" s="13" t="s">
        <v>71</v>
      </c>
      <c r="AY362" s="161" t="s">
        <v>152</v>
      </c>
    </row>
    <row r="363" spans="2:51" s="13" customFormat="1">
      <c r="B363" s="159"/>
      <c r="D363" s="160" t="s">
        <v>160</v>
      </c>
      <c r="E363" s="161" t="s">
        <v>1</v>
      </c>
      <c r="F363" s="162" t="s">
        <v>958</v>
      </c>
      <c r="H363" s="163">
        <v>-2.4380000000000002</v>
      </c>
      <c r="L363" s="159"/>
      <c r="M363" s="164"/>
      <c r="N363" s="165"/>
      <c r="O363" s="165"/>
      <c r="P363" s="165"/>
      <c r="Q363" s="165"/>
      <c r="R363" s="165"/>
      <c r="S363" s="165"/>
      <c r="T363" s="166"/>
      <c r="AT363" s="161" t="s">
        <v>160</v>
      </c>
      <c r="AU363" s="161" t="s">
        <v>80</v>
      </c>
      <c r="AV363" s="13" t="s">
        <v>80</v>
      </c>
      <c r="AW363" s="13" t="s">
        <v>27</v>
      </c>
      <c r="AX363" s="13" t="s">
        <v>71</v>
      </c>
      <c r="AY363" s="161" t="s">
        <v>152</v>
      </c>
    </row>
    <row r="364" spans="2:51" s="13" customFormat="1">
      <c r="B364" s="159"/>
      <c r="D364" s="160" t="s">
        <v>160</v>
      </c>
      <c r="E364" s="161" t="s">
        <v>1</v>
      </c>
      <c r="F364" s="162" t="s">
        <v>959</v>
      </c>
      <c r="H364" s="163">
        <v>-17.5</v>
      </c>
      <c r="L364" s="159"/>
      <c r="M364" s="164"/>
      <c r="N364" s="165"/>
      <c r="O364" s="165"/>
      <c r="P364" s="165"/>
      <c r="Q364" s="165"/>
      <c r="R364" s="165"/>
      <c r="S364" s="165"/>
      <c r="T364" s="166"/>
      <c r="AT364" s="161" t="s">
        <v>160</v>
      </c>
      <c r="AU364" s="161" t="s">
        <v>80</v>
      </c>
      <c r="AV364" s="13" t="s">
        <v>80</v>
      </c>
      <c r="AW364" s="13" t="s">
        <v>27</v>
      </c>
      <c r="AX364" s="13" t="s">
        <v>71</v>
      </c>
      <c r="AY364" s="161" t="s">
        <v>152</v>
      </c>
    </row>
    <row r="365" spans="2:51" s="13" customFormat="1">
      <c r="B365" s="159"/>
      <c r="D365" s="160" t="s">
        <v>160</v>
      </c>
      <c r="E365" s="161" t="s">
        <v>1</v>
      </c>
      <c r="F365" s="162" t="s">
        <v>960</v>
      </c>
      <c r="H365" s="163">
        <v>-1.875</v>
      </c>
      <c r="L365" s="159"/>
      <c r="M365" s="164"/>
      <c r="N365" s="165"/>
      <c r="O365" s="165"/>
      <c r="P365" s="165"/>
      <c r="Q365" s="165"/>
      <c r="R365" s="165"/>
      <c r="S365" s="165"/>
      <c r="T365" s="166"/>
      <c r="AT365" s="161" t="s">
        <v>160</v>
      </c>
      <c r="AU365" s="161" t="s">
        <v>80</v>
      </c>
      <c r="AV365" s="13" t="s">
        <v>80</v>
      </c>
      <c r="AW365" s="13" t="s">
        <v>27</v>
      </c>
      <c r="AX365" s="13" t="s">
        <v>71</v>
      </c>
      <c r="AY365" s="161" t="s">
        <v>152</v>
      </c>
    </row>
    <row r="366" spans="2:51" s="13" customFormat="1">
      <c r="B366" s="159"/>
      <c r="D366" s="160" t="s">
        <v>160</v>
      </c>
      <c r="E366" s="161" t="s">
        <v>1</v>
      </c>
      <c r="F366" s="162" t="s">
        <v>961</v>
      </c>
      <c r="H366" s="163">
        <v>-1.25</v>
      </c>
      <c r="L366" s="159"/>
      <c r="M366" s="164"/>
      <c r="N366" s="165"/>
      <c r="O366" s="165"/>
      <c r="P366" s="165"/>
      <c r="Q366" s="165"/>
      <c r="R366" s="165"/>
      <c r="S366" s="165"/>
      <c r="T366" s="166"/>
      <c r="AT366" s="161" t="s">
        <v>160</v>
      </c>
      <c r="AU366" s="161" t="s">
        <v>80</v>
      </c>
      <c r="AV366" s="13" t="s">
        <v>80</v>
      </c>
      <c r="AW366" s="13" t="s">
        <v>27</v>
      </c>
      <c r="AX366" s="13" t="s">
        <v>71</v>
      </c>
      <c r="AY366" s="161" t="s">
        <v>152</v>
      </c>
    </row>
    <row r="367" spans="2:51" s="13" customFormat="1">
      <c r="B367" s="159"/>
      <c r="D367" s="160" t="s">
        <v>160</v>
      </c>
      <c r="E367" s="161" t="s">
        <v>1</v>
      </c>
      <c r="F367" s="162" t="s">
        <v>962</v>
      </c>
      <c r="H367" s="163">
        <v>43.01</v>
      </c>
      <c r="L367" s="159"/>
      <c r="M367" s="164"/>
      <c r="N367" s="165"/>
      <c r="O367" s="165"/>
      <c r="P367" s="165"/>
      <c r="Q367" s="165"/>
      <c r="R367" s="165"/>
      <c r="S367" s="165"/>
      <c r="T367" s="166"/>
      <c r="AT367" s="161" t="s">
        <v>160</v>
      </c>
      <c r="AU367" s="161" t="s">
        <v>80</v>
      </c>
      <c r="AV367" s="13" t="s">
        <v>80</v>
      </c>
      <c r="AW367" s="13" t="s">
        <v>27</v>
      </c>
      <c r="AX367" s="13" t="s">
        <v>71</v>
      </c>
      <c r="AY367" s="161" t="s">
        <v>152</v>
      </c>
    </row>
    <row r="368" spans="2:51" s="13" customFormat="1">
      <c r="B368" s="159"/>
      <c r="D368" s="160" t="s">
        <v>160</v>
      </c>
      <c r="E368" s="161" t="s">
        <v>1</v>
      </c>
      <c r="F368" s="162" t="s">
        <v>946</v>
      </c>
      <c r="H368" s="163">
        <v>-2.25</v>
      </c>
      <c r="L368" s="159"/>
      <c r="M368" s="164"/>
      <c r="N368" s="165"/>
      <c r="O368" s="165"/>
      <c r="P368" s="165"/>
      <c r="Q368" s="165"/>
      <c r="R368" s="165"/>
      <c r="S368" s="165"/>
      <c r="T368" s="166"/>
      <c r="AT368" s="161" t="s">
        <v>160</v>
      </c>
      <c r="AU368" s="161" t="s">
        <v>80</v>
      </c>
      <c r="AV368" s="13" t="s">
        <v>80</v>
      </c>
      <c r="AW368" s="13" t="s">
        <v>27</v>
      </c>
      <c r="AX368" s="13" t="s">
        <v>71</v>
      </c>
      <c r="AY368" s="161" t="s">
        <v>152</v>
      </c>
    </row>
    <row r="369" spans="1:65" s="13" customFormat="1">
      <c r="B369" s="159"/>
      <c r="D369" s="160" t="s">
        <v>160</v>
      </c>
      <c r="E369" s="161" t="s">
        <v>1</v>
      </c>
      <c r="F369" s="162" t="s">
        <v>871</v>
      </c>
      <c r="H369" s="163">
        <v>-0.52500000000000002</v>
      </c>
      <c r="L369" s="159"/>
      <c r="M369" s="164"/>
      <c r="N369" s="165"/>
      <c r="O369" s="165"/>
      <c r="P369" s="165"/>
      <c r="Q369" s="165"/>
      <c r="R369" s="165"/>
      <c r="S369" s="165"/>
      <c r="T369" s="166"/>
      <c r="AT369" s="161" t="s">
        <v>160</v>
      </c>
      <c r="AU369" s="161" t="s">
        <v>80</v>
      </c>
      <c r="AV369" s="13" t="s">
        <v>80</v>
      </c>
      <c r="AW369" s="13" t="s">
        <v>27</v>
      </c>
      <c r="AX369" s="13" t="s">
        <v>71</v>
      </c>
      <c r="AY369" s="161" t="s">
        <v>152</v>
      </c>
    </row>
    <row r="370" spans="1:65" s="14" customFormat="1">
      <c r="B370" s="167"/>
      <c r="D370" s="160" t="s">
        <v>160</v>
      </c>
      <c r="E370" s="168" t="s">
        <v>1</v>
      </c>
      <c r="F370" s="169" t="s">
        <v>162</v>
      </c>
      <c r="H370" s="170">
        <v>250.75199999999998</v>
      </c>
      <c r="L370" s="167"/>
      <c r="M370" s="171"/>
      <c r="N370" s="172"/>
      <c r="O370" s="172"/>
      <c r="P370" s="172"/>
      <c r="Q370" s="172"/>
      <c r="R370" s="172"/>
      <c r="S370" s="172"/>
      <c r="T370" s="173"/>
      <c r="AT370" s="168" t="s">
        <v>160</v>
      </c>
      <c r="AU370" s="168" t="s">
        <v>80</v>
      </c>
      <c r="AV370" s="14" t="s">
        <v>158</v>
      </c>
      <c r="AW370" s="14" t="s">
        <v>27</v>
      </c>
      <c r="AX370" s="14" t="s">
        <v>71</v>
      </c>
      <c r="AY370" s="168" t="s">
        <v>152</v>
      </c>
    </row>
    <row r="371" spans="1:65" s="13" customFormat="1">
      <c r="B371" s="159"/>
      <c r="D371" s="160" t="s">
        <v>160</v>
      </c>
      <c r="E371" s="161" t="s">
        <v>1</v>
      </c>
      <c r="F371" s="162" t="s">
        <v>1660</v>
      </c>
      <c r="H371" s="163">
        <v>150.45099999999999</v>
      </c>
      <c r="L371" s="159"/>
      <c r="M371" s="164"/>
      <c r="N371" s="165"/>
      <c r="O371" s="165"/>
      <c r="P371" s="165"/>
      <c r="Q371" s="165"/>
      <c r="R371" s="165"/>
      <c r="S371" s="165"/>
      <c r="T371" s="166"/>
      <c r="AT371" s="161" t="s">
        <v>160</v>
      </c>
      <c r="AU371" s="161" t="s">
        <v>80</v>
      </c>
      <c r="AV371" s="13" t="s">
        <v>80</v>
      </c>
      <c r="AW371" s="13" t="s">
        <v>27</v>
      </c>
      <c r="AX371" s="13" t="s">
        <v>71</v>
      </c>
      <c r="AY371" s="161" t="s">
        <v>152</v>
      </c>
    </row>
    <row r="372" spans="1:65" s="14" customFormat="1">
      <c r="B372" s="167"/>
      <c r="D372" s="160" t="s">
        <v>160</v>
      </c>
      <c r="E372" s="168" t="s">
        <v>1</v>
      </c>
      <c r="F372" s="169" t="s">
        <v>162</v>
      </c>
      <c r="H372" s="170">
        <v>150.45099999999999</v>
      </c>
      <c r="L372" s="167"/>
      <c r="M372" s="171"/>
      <c r="N372" s="172"/>
      <c r="O372" s="172"/>
      <c r="P372" s="172"/>
      <c r="Q372" s="172"/>
      <c r="R372" s="172"/>
      <c r="S372" s="172"/>
      <c r="T372" s="173"/>
      <c r="AT372" s="168" t="s">
        <v>160</v>
      </c>
      <c r="AU372" s="168" t="s">
        <v>80</v>
      </c>
      <c r="AV372" s="14" t="s">
        <v>158</v>
      </c>
      <c r="AW372" s="14" t="s">
        <v>27</v>
      </c>
      <c r="AX372" s="14" t="s">
        <v>78</v>
      </c>
      <c r="AY372" s="168" t="s">
        <v>152</v>
      </c>
    </row>
    <row r="373" spans="1:65" s="2" customFormat="1" ht="16.5" customHeight="1">
      <c r="A373" s="30"/>
      <c r="B373" s="146"/>
      <c r="C373" s="193" t="s">
        <v>377</v>
      </c>
      <c r="D373" s="193" t="s">
        <v>709</v>
      </c>
      <c r="E373" s="194" t="s">
        <v>990</v>
      </c>
      <c r="F373" s="195" t="s">
        <v>991</v>
      </c>
      <c r="G373" s="196" t="s">
        <v>157</v>
      </c>
      <c r="H373" s="197">
        <v>165.49600000000001</v>
      </c>
      <c r="I373" s="198">
        <v>223.2</v>
      </c>
      <c r="J373" s="198">
        <f>ROUND(I373*H373,2)</f>
        <v>36938.71</v>
      </c>
      <c r="K373" s="195" t="s">
        <v>173</v>
      </c>
      <c r="L373" s="199"/>
      <c r="M373" s="200" t="s">
        <v>1</v>
      </c>
      <c r="N373" s="201" t="s">
        <v>36</v>
      </c>
      <c r="O373" s="155">
        <v>0</v>
      </c>
      <c r="P373" s="155">
        <f>O373*H373</f>
        <v>0</v>
      </c>
      <c r="Q373" s="155">
        <v>2.3999999999999998E-3</v>
      </c>
      <c r="R373" s="155">
        <f>Q373*H373</f>
        <v>0.3971904</v>
      </c>
      <c r="S373" s="155">
        <v>0</v>
      </c>
      <c r="T373" s="156">
        <f>S373*H373</f>
        <v>0</v>
      </c>
      <c r="U373" s="30"/>
      <c r="V373" s="30"/>
      <c r="W373" s="30"/>
      <c r="X373" s="30"/>
      <c r="Y373" s="30"/>
      <c r="Z373" s="30"/>
      <c r="AA373" s="30"/>
      <c r="AB373" s="30"/>
      <c r="AC373" s="30"/>
      <c r="AD373" s="30"/>
      <c r="AE373" s="30"/>
      <c r="AR373" s="157" t="s">
        <v>196</v>
      </c>
      <c r="AT373" s="157" t="s">
        <v>709</v>
      </c>
      <c r="AU373" s="157" t="s">
        <v>80</v>
      </c>
      <c r="AY373" s="18" t="s">
        <v>152</v>
      </c>
      <c r="BE373" s="158">
        <f>IF(N373="základní",J373,0)</f>
        <v>36938.71</v>
      </c>
      <c r="BF373" s="158">
        <f>IF(N373="snížená",J373,0)</f>
        <v>0</v>
      </c>
      <c r="BG373" s="158">
        <f>IF(N373="zákl. přenesená",J373,0)</f>
        <v>0</v>
      </c>
      <c r="BH373" s="158">
        <f>IF(N373="sníž. přenesená",J373,0)</f>
        <v>0</v>
      </c>
      <c r="BI373" s="158">
        <f>IF(N373="nulová",J373,0)</f>
        <v>0</v>
      </c>
      <c r="BJ373" s="18" t="s">
        <v>78</v>
      </c>
      <c r="BK373" s="158">
        <f>ROUND(I373*H373,2)</f>
        <v>36938.71</v>
      </c>
      <c r="BL373" s="18" t="s">
        <v>158</v>
      </c>
      <c r="BM373" s="157" t="s">
        <v>1661</v>
      </c>
    </row>
    <row r="374" spans="1:65" s="13" customFormat="1">
      <c r="B374" s="159"/>
      <c r="D374" s="160" t="s">
        <v>160</v>
      </c>
      <c r="E374" s="161" t="s">
        <v>1</v>
      </c>
      <c r="F374" s="162" t="s">
        <v>1662</v>
      </c>
      <c r="H374" s="163">
        <v>165.49600000000001</v>
      </c>
      <c r="L374" s="159"/>
      <c r="M374" s="164"/>
      <c r="N374" s="165"/>
      <c r="O374" s="165"/>
      <c r="P374" s="165"/>
      <c r="Q374" s="165"/>
      <c r="R374" s="165"/>
      <c r="S374" s="165"/>
      <c r="T374" s="166"/>
      <c r="AT374" s="161" t="s">
        <v>160</v>
      </c>
      <c r="AU374" s="161" t="s">
        <v>80</v>
      </c>
      <c r="AV374" s="13" t="s">
        <v>80</v>
      </c>
      <c r="AW374" s="13" t="s">
        <v>27</v>
      </c>
      <c r="AX374" s="13" t="s">
        <v>78</v>
      </c>
      <c r="AY374" s="161" t="s">
        <v>152</v>
      </c>
    </row>
    <row r="375" spans="1:65" s="2" customFormat="1" ht="33" customHeight="1">
      <c r="A375" s="30"/>
      <c r="B375" s="146"/>
      <c r="C375" s="147" t="s">
        <v>386</v>
      </c>
      <c r="D375" s="147" t="s">
        <v>154</v>
      </c>
      <c r="E375" s="148" t="s">
        <v>995</v>
      </c>
      <c r="F375" s="149" t="s">
        <v>996</v>
      </c>
      <c r="G375" s="150" t="s">
        <v>306</v>
      </c>
      <c r="H375" s="151">
        <v>70.16</v>
      </c>
      <c r="I375" s="152">
        <v>141.06</v>
      </c>
      <c r="J375" s="152">
        <f>ROUND(I375*H375,2)</f>
        <v>9896.77</v>
      </c>
      <c r="K375" s="149" t="s">
        <v>173</v>
      </c>
      <c r="L375" s="31"/>
      <c r="M375" s="153" t="s">
        <v>1</v>
      </c>
      <c r="N375" s="154" t="s">
        <v>36</v>
      </c>
      <c r="O375" s="155">
        <v>0.41</v>
      </c>
      <c r="P375" s="155">
        <f>O375*H375</f>
        <v>28.765599999999996</v>
      </c>
      <c r="Q375" s="155">
        <v>3.3899999999999998E-3</v>
      </c>
      <c r="R375" s="155">
        <f>Q375*H375</f>
        <v>0.23784239999999998</v>
      </c>
      <c r="S375" s="155">
        <v>0</v>
      </c>
      <c r="T375" s="156">
        <f>S375*H375</f>
        <v>0</v>
      </c>
      <c r="U375" s="30"/>
      <c r="V375" s="30"/>
      <c r="W375" s="30"/>
      <c r="X375" s="30"/>
      <c r="Y375" s="30"/>
      <c r="Z375" s="30"/>
      <c r="AA375" s="30"/>
      <c r="AB375" s="30"/>
      <c r="AC375" s="30"/>
      <c r="AD375" s="30"/>
      <c r="AE375" s="30"/>
      <c r="AR375" s="157" t="s">
        <v>158</v>
      </c>
      <c r="AT375" s="157" t="s">
        <v>154</v>
      </c>
      <c r="AU375" s="157" t="s">
        <v>80</v>
      </c>
      <c r="AY375" s="18" t="s">
        <v>152</v>
      </c>
      <c r="BE375" s="158">
        <f>IF(N375="základní",J375,0)</f>
        <v>9896.77</v>
      </c>
      <c r="BF375" s="158">
        <f>IF(N375="snížená",J375,0)</f>
        <v>0</v>
      </c>
      <c r="BG375" s="158">
        <f>IF(N375="zákl. přenesená",J375,0)</f>
        <v>0</v>
      </c>
      <c r="BH375" s="158">
        <f>IF(N375="sníž. přenesená",J375,0)</f>
        <v>0</v>
      </c>
      <c r="BI375" s="158">
        <f>IF(N375="nulová",J375,0)</f>
        <v>0</v>
      </c>
      <c r="BJ375" s="18" t="s">
        <v>78</v>
      </c>
      <c r="BK375" s="158">
        <f>ROUND(I375*H375,2)</f>
        <v>9896.77</v>
      </c>
      <c r="BL375" s="18" t="s">
        <v>158</v>
      </c>
      <c r="BM375" s="157" t="s">
        <v>1663</v>
      </c>
    </row>
    <row r="376" spans="1:65" s="15" customFormat="1">
      <c r="B376" s="174"/>
      <c r="D376" s="160" t="s">
        <v>160</v>
      </c>
      <c r="E376" s="175" t="s">
        <v>1</v>
      </c>
      <c r="F376" s="176" t="s">
        <v>883</v>
      </c>
      <c r="H376" s="175" t="s">
        <v>1</v>
      </c>
      <c r="L376" s="174"/>
      <c r="M376" s="177"/>
      <c r="N376" s="178"/>
      <c r="O376" s="178"/>
      <c r="P376" s="178"/>
      <c r="Q376" s="178"/>
      <c r="R376" s="178"/>
      <c r="S376" s="178"/>
      <c r="T376" s="179"/>
      <c r="AT376" s="175" t="s">
        <v>160</v>
      </c>
      <c r="AU376" s="175" t="s">
        <v>80</v>
      </c>
      <c r="AV376" s="15" t="s">
        <v>78</v>
      </c>
      <c r="AW376" s="15" t="s">
        <v>27</v>
      </c>
      <c r="AX376" s="15" t="s">
        <v>71</v>
      </c>
      <c r="AY376" s="175" t="s">
        <v>152</v>
      </c>
    </row>
    <row r="377" spans="1:65" s="13" customFormat="1">
      <c r="B377" s="159"/>
      <c r="D377" s="160" t="s">
        <v>160</v>
      </c>
      <c r="E377" s="161" t="s">
        <v>1</v>
      </c>
      <c r="F377" s="162" t="s">
        <v>1664</v>
      </c>
      <c r="H377" s="163">
        <v>9</v>
      </c>
      <c r="L377" s="159"/>
      <c r="M377" s="164"/>
      <c r="N377" s="165"/>
      <c r="O377" s="165"/>
      <c r="P377" s="165"/>
      <c r="Q377" s="165"/>
      <c r="R377" s="165"/>
      <c r="S377" s="165"/>
      <c r="T377" s="166"/>
      <c r="AT377" s="161" t="s">
        <v>160</v>
      </c>
      <c r="AU377" s="161" t="s">
        <v>80</v>
      </c>
      <c r="AV377" s="13" t="s">
        <v>80</v>
      </c>
      <c r="AW377" s="13" t="s">
        <v>27</v>
      </c>
      <c r="AX377" s="13" t="s">
        <v>71</v>
      </c>
      <c r="AY377" s="161" t="s">
        <v>152</v>
      </c>
    </row>
    <row r="378" spans="1:65" s="13" customFormat="1">
      <c r="B378" s="159"/>
      <c r="D378" s="160" t="s">
        <v>160</v>
      </c>
      <c r="E378" s="161" t="s">
        <v>1</v>
      </c>
      <c r="F378" s="162" t="s">
        <v>1665</v>
      </c>
      <c r="H378" s="163">
        <v>11.26</v>
      </c>
      <c r="L378" s="159"/>
      <c r="M378" s="164"/>
      <c r="N378" s="165"/>
      <c r="O378" s="165"/>
      <c r="P378" s="165"/>
      <c r="Q378" s="165"/>
      <c r="R378" s="165"/>
      <c r="S378" s="165"/>
      <c r="T378" s="166"/>
      <c r="AT378" s="161" t="s">
        <v>160</v>
      </c>
      <c r="AU378" s="161" t="s">
        <v>80</v>
      </c>
      <c r="AV378" s="13" t="s">
        <v>80</v>
      </c>
      <c r="AW378" s="13" t="s">
        <v>27</v>
      </c>
      <c r="AX378" s="13" t="s">
        <v>71</v>
      </c>
      <c r="AY378" s="161" t="s">
        <v>152</v>
      </c>
    </row>
    <row r="379" spans="1:65" s="15" customFormat="1">
      <c r="B379" s="174"/>
      <c r="D379" s="160" t="s">
        <v>160</v>
      </c>
      <c r="E379" s="175" t="s">
        <v>1</v>
      </c>
      <c r="F379" s="176" t="s">
        <v>1019</v>
      </c>
      <c r="H379" s="175" t="s">
        <v>1</v>
      </c>
      <c r="L379" s="174"/>
      <c r="M379" s="177"/>
      <c r="N379" s="178"/>
      <c r="O379" s="178"/>
      <c r="P379" s="178"/>
      <c r="Q379" s="178"/>
      <c r="R379" s="178"/>
      <c r="S379" s="178"/>
      <c r="T379" s="179"/>
      <c r="AT379" s="175" t="s">
        <v>160</v>
      </c>
      <c r="AU379" s="175" t="s">
        <v>80</v>
      </c>
      <c r="AV379" s="15" t="s">
        <v>78</v>
      </c>
      <c r="AW379" s="15" t="s">
        <v>27</v>
      </c>
      <c r="AX379" s="15" t="s">
        <v>71</v>
      </c>
      <c r="AY379" s="175" t="s">
        <v>152</v>
      </c>
    </row>
    <row r="380" spans="1:65" s="13" customFormat="1">
      <c r="B380" s="159"/>
      <c r="D380" s="160" t="s">
        <v>160</v>
      </c>
      <c r="E380" s="161" t="s">
        <v>1</v>
      </c>
      <c r="F380" s="162" t="s">
        <v>1666</v>
      </c>
      <c r="H380" s="163">
        <v>3.25</v>
      </c>
      <c r="L380" s="159"/>
      <c r="M380" s="164"/>
      <c r="N380" s="165"/>
      <c r="O380" s="165"/>
      <c r="P380" s="165"/>
      <c r="Q380" s="165"/>
      <c r="R380" s="165"/>
      <c r="S380" s="165"/>
      <c r="T380" s="166"/>
      <c r="AT380" s="161" t="s">
        <v>160</v>
      </c>
      <c r="AU380" s="161" t="s">
        <v>80</v>
      </c>
      <c r="AV380" s="13" t="s">
        <v>80</v>
      </c>
      <c r="AW380" s="13" t="s">
        <v>27</v>
      </c>
      <c r="AX380" s="13" t="s">
        <v>71</v>
      </c>
      <c r="AY380" s="161" t="s">
        <v>152</v>
      </c>
    </row>
    <row r="381" spans="1:65" s="13" customFormat="1">
      <c r="B381" s="159"/>
      <c r="D381" s="160" t="s">
        <v>160</v>
      </c>
      <c r="E381" s="161" t="s">
        <v>1</v>
      </c>
      <c r="F381" s="162" t="s">
        <v>1667</v>
      </c>
      <c r="H381" s="163">
        <v>7.65</v>
      </c>
      <c r="L381" s="159"/>
      <c r="M381" s="164"/>
      <c r="N381" s="165"/>
      <c r="O381" s="165"/>
      <c r="P381" s="165"/>
      <c r="Q381" s="165"/>
      <c r="R381" s="165"/>
      <c r="S381" s="165"/>
      <c r="T381" s="166"/>
      <c r="AT381" s="161" t="s">
        <v>160</v>
      </c>
      <c r="AU381" s="161" t="s">
        <v>80</v>
      </c>
      <c r="AV381" s="13" t="s">
        <v>80</v>
      </c>
      <c r="AW381" s="13" t="s">
        <v>27</v>
      </c>
      <c r="AX381" s="13" t="s">
        <v>71</v>
      </c>
      <c r="AY381" s="161" t="s">
        <v>152</v>
      </c>
    </row>
    <row r="382" spans="1:65" s="13" customFormat="1">
      <c r="B382" s="159"/>
      <c r="D382" s="160" t="s">
        <v>160</v>
      </c>
      <c r="E382" s="161" t="s">
        <v>1</v>
      </c>
      <c r="F382" s="162" t="s">
        <v>1668</v>
      </c>
      <c r="H382" s="163">
        <v>31.5</v>
      </c>
      <c r="L382" s="159"/>
      <c r="M382" s="164"/>
      <c r="N382" s="165"/>
      <c r="O382" s="165"/>
      <c r="P382" s="165"/>
      <c r="Q382" s="165"/>
      <c r="R382" s="165"/>
      <c r="S382" s="165"/>
      <c r="T382" s="166"/>
      <c r="AT382" s="161" t="s">
        <v>160</v>
      </c>
      <c r="AU382" s="161" t="s">
        <v>80</v>
      </c>
      <c r="AV382" s="13" t="s">
        <v>80</v>
      </c>
      <c r="AW382" s="13" t="s">
        <v>27</v>
      </c>
      <c r="AX382" s="13" t="s">
        <v>71</v>
      </c>
      <c r="AY382" s="161" t="s">
        <v>152</v>
      </c>
    </row>
    <row r="383" spans="1:65" s="13" customFormat="1">
      <c r="B383" s="159"/>
      <c r="D383" s="160" t="s">
        <v>160</v>
      </c>
      <c r="E383" s="161" t="s">
        <v>1</v>
      </c>
      <c r="F383" s="162" t="s">
        <v>1669</v>
      </c>
      <c r="H383" s="163">
        <v>3.5</v>
      </c>
      <c r="L383" s="159"/>
      <c r="M383" s="164"/>
      <c r="N383" s="165"/>
      <c r="O383" s="165"/>
      <c r="P383" s="165"/>
      <c r="Q383" s="165"/>
      <c r="R383" s="165"/>
      <c r="S383" s="165"/>
      <c r="T383" s="166"/>
      <c r="AT383" s="161" t="s">
        <v>160</v>
      </c>
      <c r="AU383" s="161" t="s">
        <v>80</v>
      </c>
      <c r="AV383" s="13" t="s">
        <v>80</v>
      </c>
      <c r="AW383" s="13" t="s">
        <v>27</v>
      </c>
      <c r="AX383" s="13" t="s">
        <v>71</v>
      </c>
      <c r="AY383" s="161" t="s">
        <v>152</v>
      </c>
    </row>
    <row r="384" spans="1:65" s="13" customFormat="1">
      <c r="B384" s="159"/>
      <c r="D384" s="160" t="s">
        <v>160</v>
      </c>
      <c r="E384" s="161" t="s">
        <v>1</v>
      </c>
      <c r="F384" s="162" t="s">
        <v>1670</v>
      </c>
      <c r="H384" s="163">
        <v>4</v>
      </c>
      <c r="L384" s="159"/>
      <c r="M384" s="164"/>
      <c r="N384" s="165"/>
      <c r="O384" s="165"/>
      <c r="P384" s="165"/>
      <c r="Q384" s="165"/>
      <c r="R384" s="165"/>
      <c r="S384" s="165"/>
      <c r="T384" s="166"/>
      <c r="AT384" s="161" t="s">
        <v>160</v>
      </c>
      <c r="AU384" s="161" t="s">
        <v>80</v>
      </c>
      <c r="AV384" s="13" t="s">
        <v>80</v>
      </c>
      <c r="AW384" s="13" t="s">
        <v>27</v>
      </c>
      <c r="AX384" s="13" t="s">
        <v>71</v>
      </c>
      <c r="AY384" s="161" t="s">
        <v>152</v>
      </c>
    </row>
    <row r="385" spans="1:65" s="14" customFormat="1">
      <c r="B385" s="167"/>
      <c r="D385" s="160" t="s">
        <v>160</v>
      </c>
      <c r="E385" s="168" t="s">
        <v>1</v>
      </c>
      <c r="F385" s="169" t="s">
        <v>162</v>
      </c>
      <c r="H385" s="170">
        <v>70.16</v>
      </c>
      <c r="L385" s="167"/>
      <c r="M385" s="171"/>
      <c r="N385" s="172"/>
      <c r="O385" s="172"/>
      <c r="P385" s="172"/>
      <c r="Q385" s="172"/>
      <c r="R385" s="172"/>
      <c r="S385" s="172"/>
      <c r="T385" s="173"/>
      <c r="AT385" s="168" t="s">
        <v>160</v>
      </c>
      <c r="AU385" s="168" t="s">
        <v>80</v>
      </c>
      <c r="AV385" s="14" t="s">
        <v>158</v>
      </c>
      <c r="AW385" s="14" t="s">
        <v>27</v>
      </c>
      <c r="AX385" s="14" t="s">
        <v>78</v>
      </c>
      <c r="AY385" s="168" t="s">
        <v>152</v>
      </c>
    </row>
    <row r="386" spans="1:65" s="2" customFormat="1" ht="16.5" customHeight="1">
      <c r="A386" s="30"/>
      <c r="B386" s="146"/>
      <c r="C386" s="193" t="s">
        <v>399</v>
      </c>
      <c r="D386" s="193" t="s">
        <v>709</v>
      </c>
      <c r="E386" s="194" t="s">
        <v>1007</v>
      </c>
      <c r="F386" s="195" t="s">
        <v>1008</v>
      </c>
      <c r="G386" s="196" t="s">
        <v>157</v>
      </c>
      <c r="H386" s="197">
        <v>30.87</v>
      </c>
      <c r="I386" s="198">
        <v>55.84</v>
      </c>
      <c r="J386" s="198">
        <f>ROUND(I386*H386,2)</f>
        <v>1723.78</v>
      </c>
      <c r="K386" s="195" t="s">
        <v>173</v>
      </c>
      <c r="L386" s="199"/>
      <c r="M386" s="200" t="s">
        <v>1</v>
      </c>
      <c r="N386" s="201" t="s">
        <v>36</v>
      </c>
      <c r="O386" s="155">
        <v>0</v>
      </c>
      <c r="P386" s="155">
        <f>O386*H386</f>
        <v>0</v>
      </c>
      <c r="Q386" s="155">
        <v>5.9999999999999995E-4</v>
      </c>
      <c r="R386" s="155">
        <f>Q386*H386</f>
        <v>1.8522E-2</v>
      </c>
      <c r="S386" s="155">
        <v>0</v>
      </c>
      <c r="T386" s="156">
        <f>S386*H386</f>
        <v>0</v>
      </c>
      <c r="U386" s="30"/>
      <c r="V386" s="30"/>
      <c r="W386" s="30"/>
      <c r="X386" s="30"/>
      <c r="Y386" s="30"/>
      <c r="Z386" s="30"/>
      <c r="AA386" s="30"/>
      <c r="AB386" s="30"/>
      <c r="AC386" s="30"/>
      <c r="AD386" s="30"/>
      <c r="AE386" s="30"/>
      <c r="AR386" s="157" t="s">
        <v>196</v>
      </c>
      <c r="AT386" s="157" t="s">
        <v>709</v>
      </c>
      <c r="AU386" s="157" t="s">
        <v>80</v>
      </c>
      <c r="AY386" s="18" t="s">
        <v>152</v>
      </c>
      <c r="BE386" s="158">
        <f>IF(N386="základní",J386,0)</f>
        <v>1723.78</v>
      </c>
      <c r="BF386" s="158">
        <f>IF(N386="snížená",J386,0)</f>
        <v>0</v>
      </c>
      <c r="BG386" s="158">
        <f>IF(N386="zákl. přenesená",J386,0)</f>
        <v>0</v>
      </c>
      <c r="BH386" s="158">
        <f>IF(N386="sníž. přenesená",J386,0)</f>
        <v>0</v>
      </c>
      <c r="BI386" s="158">
        <f>IF(N386="nulová",J386,0)</f>
        <v>0</v>
      </c>
      <c r="BJ386" s="18" t="s">
        <v>78</v>
      </c>
      <c r="BK386" s="158">
        <f>ROUND(I386*H386,2)</f>
        <v>1723.78</v>
      </c>
      <c r="BL386" s="18" t="s">
        <v>158</v>
      </c>
      <c r="BM386" s="157" t="s">
        <v>1671</v>
      </c>
    </row>
    <row r="387" spans="1:65" s="13" customFormat="1">
      <c r="B387" s="159"/>
      <c r="D387" s="160" t="s">
        <v>160</v>
      </c>
      <c r="E387" s="161" t="s">
        <v>1</v>
      </c>
      <c r="F387" s="162" t="s">
        <v>1672</v>
      </c>
      <c r="H387" s="163">
        <v>30.87</v>
      </c>
      <c r="L387" s="159"/>
      <c r="M387" s="164"/>
      <c r="N387" s="165"/>
      <c r="O387" s="165"/>
      <c r="P387" s="165"/>
      <c r="Q387" s="165"/>
      <c r="R387" s="165"/>
      <c r="S387" s="165"/>
      <c r="T387" s="166"/>
      <c r="AT387" s="161" t="s">
        <v>160</v>
      </c>
      <c r="AU387" s="161" t="s">
        <v>80</v>
      </c>
      <c r="AV387" s="13" t="s">
        <v>80</v>
      </c>
      <c r="AW387" s="13" t="s">
        <v>27</v>
      </c>
      <c r="AX387" s="13" t="s">
        <v>78</v>
      </c>
      <c r="AY387" s="161" t="s">
        <v>152</v>
      </c>
    </row>
    <row r="388" spans="1:65" s="2" customFormat="1" ht="21.75" customHeight="1">
      <c r="A388" s="30"/>
      <c r="B388" s="146"/>
      <c r="C388" s="147" t="s">
        <v>403</v>
      </c>
      <c r="D388" s="147" t="s">
        <v>154</v>
      </c>
      <c r="E388" s="148" t="s">
        <v>1034</v>
      </c>
      <c r="F388" s="149" t="s">
        <v>1035</v>
      </c>
      <c r="G388" s="150" t="s">
        <v>157</v>
      </c>
      <c r="H388" s="151">
        <v>153.46</v>
      </c>
      <c r="I388" s="152">
        <v>216.21600000000001</v>
      </c>
      <c r="J388" s="152">
        <f>ROUND(I388*H388,2)</f>
        <v>33180.51</v>
      </c>
      <c r="K388" s="149" t="s">
        <v>173</v>
      </c>
      <c r="L388" s="31"/>
      <c r="M388" s="153" t="s">
        <v>1</v>
      </c>
      <c r="N388" s="154" t="s">
        <v>36</v>
      </c>
      <c r="O388" s="155">
        <v>0.245</v>
      </c>
      <c r="P388" s="155">
        <f>O388*H388</f>
        <v>37.597700000000003</v>
      </c>
      <c r="Q388" s="155">
        <v>4.7800000000000004E-3</v>
      </c>
      <c r="R388" s="155">
        <f>Q388*H388</f>
        <v>0.73353880000000005</v>
      </c>
      <c r="S388" s="155">
        <v>0</v>
      </c>
      <c r="T388" s="156">
        <f>S388*H388</f>
        <v>0</v>
      </c>
      <c r="U388" s="30"/>
      <c r="V388" s="30"/>
      <c r="W388" s="30"/>
      <c r="X388" s="30"/>
      <c r="Y388" s="30"/>
      <c r="Z388" s="30"/>
      <c r="AA388" s="30"/>
      <c r="AB388" s="30"/>
      <c r="AC388" s="30"/>
      <c r="AD388" s="30"/>
      <c r="AE388" s="30"/>
      <c r="AR388" s="157" t="s">
        <v>158</v>
      </c>
      <c r="AT388" s="157" t="s">
        <v>154</v>
      </c>
      <c r="AU388" s="157" t="s">
        <v>80</v>
      </c>
      <c r="AY388" s="18" t="s">
        <v>152</v>
      </c>
      <c r="BE388" s="158">
        <f>IF(N388="základní",J388,0)</f>
        <v>33180.51</v>
      </c>
      <c r="BF388" s="158">
        <f>IF(N388="snížená",J388,0)</f>
        <v>0</v>
      </c>
      <c r="BG388" s="158">
        <f>IF(N388="zákl. přenesená",J388,0)</f>
        <v>0</v>
      </c>
      <c r="BH388" s="158">
        <f>IF(N388="sníž. přenesená",J388,0)</f>
        <v>0</v>
      </c>
      <c r="BI388" s="158">
        <f>IF(N388="nulová",J388,0)</f>
        <v>0</v>
      </c>
      <c r="BJ388" s="18" t="s">
        <v>78</v>
      </c>
      <c r="BK388" s="158">
        <f>ROUND(I388*H388,2)</f>
        <v>33180.51</v>
      </c>
      <c r="BL388" s="18" t="s">
        <v>158</v>
      </c>
      <c r="BM388" s="157" t="s">
        <v>1673</v>
      </c>
    </row>
    <row r="389" spans="1:65" s="13" customFormat="1">
      <c r="B389" s="159"/>
      <c r="D389" s="160" t="s">
        <v>160</v>
      </c>
      <c r="E389" s="161" t="s">
        <v>1</v>
      </c>
      <c r="F389" s="162" t="s">
        <v>1674</v>
      </c>
      <c r="H389" s="163">
        <v>153.46</v>
      </c>
      <c r="L389" s="159"/>
      <c r="M389" s="164"/>
      <c r="N389" s="165"/>
      <c r="O389" s="165"/>
      <c r="P389" s="165"/>
      <c r="Q389" s="165"/>
      <c r="R389" s="165"/>
      <c r="S389" s="165"/>
      <c r="T389" s="166"/>
      <c r="AT389" s="161" t="s">
        <v>160</v>
      </c>
      <c r="AU389" s="161" t="s">
        <v>80</v>
      </c>
      <c r="AV389" s="13" t="s">
        <v>80</v>
      </c>
      <c r="AW389" s="13" t="s">
        <v>27</v>
      </c>
      <c r="AX389" s="13" t="s">
        <v>78</v>
      </c>
      <c r="AY389" s="161" t="s">
        <v>152</v>
      </c>
    </row>
    <row r="390" spans="1:65" s="2" customFormat="1" ht="44.25" customHeight="1">
      <c r="A390" s="30"/>
      <c r="B390" s="146"/>
      <c r="C390" s="147" t="s">
        <v>408</v>
      </c>
      <c r="D390" s="147" t="s">
        <v>154</v>
      </c>
      <c r="E390" s="148" t="s">
        <v>1039</v>
      </c>
      <c r="F390" s="149" t="s">
        <v>1040</v>
      </c>
      <c r="G390" s="150" t="s">
        <v>157</v>
      </c>
      <c r="H390" s="151">
        <v>50.305999999999997</v>
      </c>
      <c r="I390" s="152">
        <v>1478.4</v>
      </c>
      <c r="J390" s="152">
        <f>ROUND(I390*H390,2)</f>
        <v>74372.39</v>
      </c>
      <c r="K390" s="149" t="s">
        <v>1</v>
      </c>
      <c r="L390" s="31"/>
      <c r="M390" s="153" t="s">
        <v>1</v>
      </c>
      <c r="N390" s="154" t="s">
        <v>36</v>
      </c>
      <c r="O390" s="155">
        <v>0.245</v>
      </c>
      <c r="P390" s="155">
        <f>O390*H390</f>
        <v>12.324969999999999</v>
      </c>
      <c r="Q390" s="155">
        <v>4.7800000000000004E-3</v>
      </c>
      <c r="R390" s="155">
        <f>Q390*H390</f>
        <v>0.24046268000000001</v>
      </c>
      <c r="S390" s="155">
        <v>0</v>
      </c>
      <c r="T390" s="156">
        <f>S390*H390</f>
        <v>0</v>
      </c>
      <c r="U390" s="30"/>
      <c r="V390" s="30"/>
      <c r="W390" s="30"/>
      <c r="X390" s="30"/>
      <c r="Y390" s="30"/>
      <c r="Z390" s="30"/>
      <c r="AA390" s="30"/>
      <c r="AB390" s="30"/>
      <c r="AC390" s="30"/>
      <c r="AD390" s="30"/>
      <c r="AE390" s="30"/>
      <c r="AR390" s="157" t="s">
        <v>158</v>
      </c>
      <c r="AT390" s="157" t="s">
        <v>154</v>
      </c>
      <c r="AU390" s="157" t="s">
        <v>80</v>
      </c>
      <c r="AY390" s="18" t="s">
        <v>152</v>
      </c>
      <c r="BE390" s="158">
        <f>IF(N390="základní",J390,0)</f>
        <v>74372.39</v>
      </c>
      <c r="BF390" s="158">
        <f>IF(N390="snížená",J390,0)</f>
        <v>0</v>
      </c>
      <c r="BG390" s="158">
        <f>IF(N390="zákl. přenesená",J390,0)</f>
        <v>0</v>
      </c>
      <c r="BH390" s="158">
        <f>IF(N390="sníž. přenesená",J390,0)</f>
        <v>0</v>
      </c>
      <c r="BI390" s="158">
        <f>IF(N390="nulová",J390,0)</f>
        <v>0</v>
      </c>
      <c r="BJ390" s="18" t="s">
        <v>78</v>
      </c>
      <c r="BK390" s="158">
        <f>ROUND(I390*H390,2)</f>
        <v>74372.39</v>
      </c>
      <c r="BL390" s="18" t="s">
        <v>158</v>
      </c>
      <c r="BM390" s="157" t="s">
        <v>1675</v>
      </c>
    </row>
    <row r="391" spans="1:65" s="2" customFormat="1" ht="97.5">
      <c r="A391" s="30"/>
      <c r="B391" s="31"/>
      <c r="C391" s="30"/>
      <c r="D391" s="160" t="s">
        <v>381</v>
      </c>
      <c r="E391" s="30"/>
      <c r="F391" s="180" t="s">
        <v>1042</v>
      </c>
      <c r="G391" s="30"/>
      <c r="H391" s="30"/>
      <c r="I391" s="30"/>
      <c r="J391" s="30"/>
      <c r="K391" s="30"/>
      <c r="L391" s="31"/>
      <c r="M391" s="181"/>
      <c r="N391" s="182"/>
      <c r="O391" s="56"/>
      <c r="P391" s="56"/>
      <c r="Q391" s="56"/>
      <c r="R391" s="56"/>
      <c r="S391" s="56"/>
      <c r="T391" s="57"/>
      <c r="U391" s="30"/>
      <c r="V391" s="30"/>
      <c r="W391" s="30"/>
      <c r="X391" s="30"/>
      <c r="Y391" s="30"/>
      <c r="Z391" s="30"/>
      <c r="AA391" s="30"/>
      <c r="AB391" s="30"/>
      <c r="AC391" s="30"/>
      <c r="AD391" s="30"/>
      <c r="AE391" s="30"/>
      <c r="AT391" s="18" t="s">
        <v>381</v>
      </c>
      <c r="AU391" s="18" t="s">
        <v>80</v>
      </c>
    </row>
    <row r="392" spans="1:65" s="15" customFormat="1">
      <c r="B392" s="174"/>
      <c r="D392" s="160" t="s">
        <v>160</v>
      </c>
      <c r="E392" s="175" t="s">
        <v>1</v>
      </c>
      <c r="F392" s="176" t="s">
        <v>1043</v>
      </c>
      <c r="H392" s="175" t="s">
        <v>1</v>
      </c>
      <c r="L392" s="174"/>
      <c r="M392" s="177"/>
      <c r="N392" s="178"/>
      <c r="O392" s="178"/>
      <c r="P392" s="178"/>
      <c r="Q392" s="178"/>
      <c r="R392" s="178"/>
      <c r="S392" s="178"/>
      <c r="T392" s="179"/>
      <c r="AT392" s="175" t="s">
        <v>160</v>
      </c>
      <c r="AU392" s="175" t="s">
        <v>80</v>
      </c>
      <c r="AV392" s="15" t="s">
        <v>78</v>
      </c>
      <c r="AW392" s="15" t="s">
        <v>27</v>
      </c>
      <c r="AX392" s="15" t="s">
        <v>71</v>
      </c>
      <c r="AY392" s="175" t="s">
        <v>152</v>
      </c>
    </row>
    <row r="393" spans="1:65" s="13" customFormat="1">
      <c r="B393" s="159"/>
      <c r="D393" s="160" t="s">
        <v>160</v>
      </c>
      <c r="E393" s="161" t="s">
        <v>1</v>
      </c>
      <c r="F393" s="162" t="s">
        <v>963</v>
      </c>
      <c r="H393" s="163">
        <v>101.84399999999999</v>
      </c>
      <c r="L393" s="159"/>
      <c r="M393" s="164"/>
      <c r="N393" s="165"/>
      <c r="O393" s="165"/>
      <c r="P393" s="165"/>
      <c r="Q393" s="165"/>
      <c r="R393" s="165"/>
      <c r="S393" s="165"/>
      <c r="T393" s="166"/>
      <c r="AT393" s="161" t="s">
        <v>160</v>
      </c>
      <c r="AU393" s="161" t="s">
        <v>80</v>
      </c>
      <c r="AV393" s="13" t="s">
        <v>80</v>
      </c>
      <c r="AW393" s="13" t="s">
        <v>27</v>
      </c>
      <c r="AX393" s="13" t="s">
        <v>71</v>
      </c>
      <c r="AY393" s="161" t="s">
        <v>152</v>
      </c>
    </row>
    <row r="394" spans="1:65" s="13" customFormat="1">
      <c r="B394" s="159"/>
      <c r="D394" s="160" t="s">
        <v>160</v>
      </c>
      <c r="E394" s="161" t="s">
        <v>1</v>
      </c>
      <c r="F394" s="162" t="s">
        <v>964</v>
      </c>
      <c r="H394" s="163">
        <v>-3.6</v>
      </c>
      <c r="L394" s="159"/>
      <c r="M394" s="164"/>
      <c r="N394" s="165"/>
      <c r="O394" s="165"/>
      <c r="P394" s="165"/>
      <c r="Q394" s="165"/>
      <c r="R394" s="165"/>
      <c r="S394" s="165"/>
      <c r="T394" s="166"/>
      <c r="AT394" s="161" t="s">
        <v>160</v>
      </c>
      <c r="AU394" s="161" t="s">
        <v>80</v>
      </c>
      <c r="AV394" s="13" t="s">
        <v>80</v>
      </c>
      <c r="AW394" s="13" t="s">
        <v>27</v>
      </c>
      <c r="AX394" s="13" t="s">
        <v>71</v>
      </c>
      <c r="AY394" s="161" t="s">
        <v>152</v>
      </c>
    </row>
    <row r="395" spans="1:65" s="13" customFormat="1">
      <c r="B395" s="159"/>
      <c r="D395" s="160" t="s">
        <v>160</v>
      </c>
      <c r="E395" s="161" t="s">
        <v>1</v>
      </c>
      <c r="F395" s="162" t="s">
        <v>965</v>
      </c>
      <c r="H395" s="163">
        <v>-14.4</v>
      </c>
      <c r="L395" s="159"/>
      <c r="M395" s="164"/>
      <c r="N395" s="165"/>
      <c r="O395" s="165"/>
      <c r="P395" s="165"/>
      <c r="Q395" s="165"/>
      <c r="R395" s="165"/>
      <c r="S395" s="165"/>
      <c r="T395" s="166"/>
      <c r="AT395" s="161" t="s">
        <v>160</v>
      </c>
      <c r="AU395" s="161" t="s">
        <v>80</v>
      </c>
      <c r="AV395" s="13" t="s">
        <v>80</v>
      </c>
      <c r="AW395" s="13" t="s">
        <v>27</v>
      </c>
      <c r="AX395" s="13" t="s">
        <v>71</v>
      </c>
      <c r="AY395" s="161" t="s">
        <v>152</v>
      </c>
    </row>
    <row r="396" spans="1:65" s="14" customFormat="1">
      <c r="B396" s="167"/>
      <c r="D396" s="160" t="s">
        <v>160</v>
      </c>
      <c r="E396" s="168" t="s">
        <v>1</v>
      </c>
      <c r="F396" s="169" t="s">
        <v>162</v>
      </c>
      <c r="H396" s="170">
        <v>83.843999999999994</v>
      </c>
      <c r="L396" s="167"/>
      <c r="M396" s="171"/>
      <c r="N396" s="172"/>
      <c r="O396" s="172"/>
      <c r="P396" s="172"/>
      <c r="Q396" s="172"/>
      <c r="R396" s="172"/>
      <c r="S396" s="172"/>
      <c r="T396" s="173"/>
      <c r="AT396" s="168" t="s">
        <v>160</v>
      </c>
      <c r="AU396" s="168" t="s">
        <v>80</v>
      </c>
      <c r="AV396" s="14" t="s">
        <v>158</v>
      </c>
      <c r="AW396" s="14" t="s">
        <v>27</v>
      </c>
      <c r="AX396" s="14" t="s">
        <v>71</v>
      </c>
      <c r="AY396" s="168" t="s">
        <v>152</v>
      </c>
    </row>
    <row r="397" spans="1:65" s="13" customFormat="1">
      <c r="B397" s="159"/>
      <c r="D397" s="160" t="s">
        <v>160</v>
      </c>
      <c r="E397" s="161" t="s">
        <v>1</v>
      </c>
      <c r="F397" s="162" t="s">
        <v>1676</v>
      </c>
      <c r="H397" s="163">
        <v>50.305999999999997</v>
      </c>
      <c r="L397" s="159"/>
      <c r="M397" s="164"/>
      <c r="N397" s="165"/>
      <c r="O397" s="165"/>
      <c r="P397" s="165"/>
      <c r="Q397" s="165"/>
      <c r="R397" s="165"/>
      <c r="S397" s="165"/>
      <c r="T397" s="166"/>
      <c r="AT397" s="161" t="s">
        <v>160</v>
      </c>
      <c r="AU397" s="161" t="s">
        <v>80</v>
      </c>
      <c r="AV397" s="13" t="s">
        <v>80</v>
      </c>
      <c r="AW397" s="13" t="s">
        <v>27</v>
      </c>
      <c r="AX397" s="13" t="s">
        <v>78</v>
      </c>
      <c r="AY397" s="161" t="s">
        <v>152</v>
      </c>
    </row>
    <row r="398" spans="1:65" s="2" customFormat="1" ht="21.75" customHeight="1">
      <c r="A398" s="30"/>
      <c r="B398" s="146"/>
      <c r="C398" s="147" t="s">
        <v>412</v>
      </c>
      <c r="D398" s="147" t="s">
        <v>154</v>
      </c>
      <c r="E398" s="148" t="s">
        <v>1046</v>
      </c>
      <c r="F398" s="149" t="s">
        <v>1047</v>
      </c>
      <c r="G398" s="150" t="s">
        <v>157</v>
      </c>
      <c r="H398" s="151">
        <v>55.92</v>
      </c>
      <c r="I398" s="152">
        <v>25.62</v>
      </c>
      <c r="J398" s="152">
        <f>ROUND(I398*H398,2)</f>
        <v>1432.67</v>
      </c>
      <c r="K398" s="149" t="s">
        <v>173</v>
      </c>
      <c r="L398" s="31"/>
      <c r="M398" s="153" t="s">
        <v>1</v>
      </c>
      <c r="N398" s="154" t="s">
        <v>36</v>
      </c>
      <c r="O398" s="155">
        <v>0.06</v>
      </c>
      <c r="P398" s="155">
        <f>O398*H398</f>
        <v>3.3552</v>
      </c>
      <c r="Q398" s="155">
        <v>0</v>
      </c>
      <c r="R398" s="155">
        <f>Q398*H398</f>
        <v>0</v>
      </c>
      <c r="S398" s="155">
        <v>0</v>
      </c>
      <c r="T398" s="156">
        <f>S398*H398</f>
        <v>0</v>
      </c>
      <c r="U398" s="30"/>
      <c r="V398" s="30"/>
      <c r="W398" s="30"/>
      <c r="X398" s="30"/>
      <c r="Y398" s="30"/>
      <c r="Z398" s="30"/>
      <c r="AA398" s="30"/>
      <c r="AB398" s="30"/>
      <c r="AC398" s="30"/>
      <c r="AD398" s="30"/>
      <c r="AE398" s="30"/>
      <c r="AR398" s="157" t="s">
        <v>158</v>
      </c>
      <c r="AT398" s="157" t="s">
        <v>154</v>
      </c>
      <c r="AU398" s="157" t="s">
        <v>80</v>
      </c>
      <c r="AY398" s="18" t="s">
        <v>152</v>
      </c>
      <c r="BE398" s="158">
        <f>IF(N398="základní",J398,0)</f>
        <v>1432.67</v>
      </c>
      <c r="BF398" s="158">
        <f>IF(N398="snížená",J398,0)</f>
        <v>0</v>
      </c>
      <c r="BG398" s="158">
        <f>IF(N398="zákl. přenesená",J398,0)</f>
        <v>0</v>
      </c>
      <c r="BH398" s="158">
        <f>IF(N398="sníž. přenesená",J398,0)</f>
        <v>0</v>
      </c>
      <c r="BI398" s="158">
        <f>IF(N398="nulová",J398,0)</f>
        <v>0</v>
      </c>
      <c r="BJ398" s="18" t="s">
        <v>78</v>
      </c>
      <c r="BK398" s="158">
        <f>ROUND(I398*H398,2)</f>
        <v>1432.67</v>
      </c>
      <c r="BL398" s="18" t="s">
        <v>158</v>
      </c>
      <c r="BM398" s="157" t="s">
        <v>1677</v>
      </c>
    </row>
    <row r="399" spans="1:65" s="15" customFormat="1">
      <c r="B399" s="174"/>
      <c r="D399" s="160" t="s">
        <v>160</v>
      </c>
      <c r="E399" s="175" t="s">
        <v>1</v>
      </c>
      <c r="F399" s="176" t="s">
        <v>1049</v>
      </c>
      <c r="H399" s="175" t="s">
        <v>1</v>
      </c>
      <c r="L399" s="174"/>
      <c r="M399" s="177"/>
      <c r="N399" s="178"/>
      <c r="O399" s="178"/>
      <c r="P399" s="178"/>
      <c r="Q399" s="178"/>
      <c r="R399" s="178"/>
      <c r="S399" s="178"/>
      <c r="T399" s="179"/>
      <c r="AT399" s="175" t="s">
        <v>160</v>
      </c>
      <c r="AU399" s="175" t="s">
        <v>80</v>
      </c>
      <c r="AV399" s="15" t="s">
        <v>78</v>
      </c>
      <c r="AW399" s="15" t="s">
        <v>27</v>
      </c>
      <c r="AX399" s="15" t="s">
        <v>71</v>
      </c>
      <c r="AY399" s="175" t="s">
        <v>152</v>
      </c>
    </row>
    <row r="400" spans="1:65" s="13" customFormat="1">
      <c r="B400" s="159"/>
      <c r="D400" s="160" t="s">
        <v>160</v>
      </c>
      <c r="E400" s="161" t="s">
        <v>1</v>
      </c>
      <c r="F400" s="162" t="s">
        <v>1678</v>
      </c>
      <c r="H400" s="163">
        <v>1.25</v>
      </c>
      <c r="L400" s="159"/>
      <c r="M400" s="164"/>
      <c r="N400" s="165"/>
      <c r="O400" s="165"/>
      <c r="P400" s="165"/>
      <c r="Q400" s="165"/>
      <c r="R400" s="165"/>
      <c r="S400" s="165"/>
      <c r="T400" s="166"/>
      <c r="AT400" s="161" t="s">
        <v>160</v>
      </c>
      <c r="AU400" s="161" t="s">
        <v>80</v>
      </c>
      <c r="AV400" s="13" t="s">
        <v>80</v>
      </c>
      <c r="AW400" s="13" t="s">
        <v>27</v>
      </c>
      <c r="AX400" s="13" t="s">
        <v>71</v>
      </c>
      <c r="AY400" s="161" t="s">
        <v>152</v>
      </c>
    </row>
    <row r="401" spans="1:65" s="13" customFormat="1">
      <c r="B401" s="159"/>
      <c r="D401" s="160" t="s">
        <v>160</v>
      </c>
      <c r="E401" s="161" t="s">
        <v>1</v>
      </c>
      <c r="F401" s="162" t="s">
        <v>1679</v>
      </c>
      <c r="H401" s="163">
        <v>2.4380000000000002</v>
      </c>
      <c r="L401" s="159"/>
      <c r="M401" s="164"/>
      <c r="N401" s="165"/>
      <c r="O401" s="165"/>
      <c r="P401" s="165"/>
      <c r="Q401" s="165"/>
      <c r="R401" s="165"/>
      <c r="S401" s="165"/>
      <c r="T401" s="166"/>
      <c r="AT401" s="161" t="s">
        <v>160</v>
      </c>
      <c r="AU401" s="161" t="s">
        <v>80</v>
      </c>
      <c r="AV401" s="13" t="s">
        <v>80</v>
      </c>
      <c r="AW401" s="13" t="s">
        <v>27</v>
      </c>
      <c r="AX401" s="13" t="s">
        <v>71</v>
      </c>
      <c r="AY401" s="161" t="s">
        <v>152</v>
      </c>
    </row>
    <row r="402" spans="1:65" s="13" customFormat="1">
      <c r="B402" s="159"/>
      <c r="D402" s="160" t="s">
        <v>160</v>
      </c>
      <c r="E402" s="161" t="s">
        <v>1</v>
      </c>
      <c r="F402" s="162" t="s">
        <v>1680</v>
      </c>
      <c r="H402" s="163">
        <v>17.5</v>
      </c>
      <c r="L402" s="159"/>
      <c r="M402" s="164"/>
      <c r="N402" s="165"/>
      <c r="O402" s="165"/>
      <c r="P402" s="165"/>
      <c r="Q402" s="165"/>
      <c r="R402" s="165"/>
      <c r="S402" s="165"/>
      <c r="T402" s="166"/>
      <c r="AT402" s="161" t="s">
        <v>160</v>
      </c>
      <c r="AU402" s="161" t="s">
        <v>80</v>
      </c>
      <c r="AV402" s="13" t="s">
        <v>80</v>
      </c>
      <c r="AW402" s="13" t="s">
        <v>27</v>
      </c>
      <c r="AX402" s="13" t="s">
        <v>71</v>
      </c>
      <c r="AY402" s="161" t="s">
        <v>152</v>
      </c>
    </row>
    <row r="403" spans="1:65" s="13" customFormat="1">
      <c r="B403" s="159"/>
      <c r="D403" s="160" t="s">
        <v>160</v>
      </c>
      <c r="E403" s="161" t="s">
        <v>1</v>
      </c>
      <c r="F403" s="162" t="s">
        <v>1525</v>
      </c>
      <c r="H403" s="163">
        <v>1.25</v>
      </c>
      <c r="L403" s="159"/>
      <c r="M403" s="164"/>
      <c r="N403" s="165"/>
      <c r="O403" s="165"/>
      <c r="P403" s="165"/>
      <c r="Q403" s="165"/>
      <c r="R403" s="165"/>
      <c r="S403" s="165"/>
      <c r="T403" s="166"/>
      <c r="AT403" s="161" t="s">
        <v>160</v>
      </c>
      <c r="AU403" s="161" t="s">
        <v>80</v>
      </c>
      <c r="AV403" s="13" t="s">
        <v>80</v>
      </c>
      <c r="AW403" s="13" t="s">
        <v>27</v>
      </c>
      <c r="AX403" s="13" t="s">
        <v>71</v>
      </c>
      <c r="AY403" s="161" t="s">
        <v>152</v>
      </c>
    </row>
    <row r="404" spans="1:65" s="13" customFormat="1">
      <c r="B404" s="159"/>
      <c r="D404" s="160" t="s">
        <v>160</v>
      </c>
      <c r="E404" s="161" t="s">
        <v>1</v>
      </c>
      <c r="F404" s="162" t="s">
        <v>1681</v>
      </c>
      <c r="H404" s="163">
        <v>1.875</v>
      </c>
      <c r="L404" s="159"/>
      <c r="M404" s="164"/>
      <c r="N404" s="165"/>
      <c r="O404" s="165"/>
      <c r="P404" s="165"/>
      <c r="Q404" s="165"/>
      <c r="R404" s="165"/>
      <c r="S404" s="165"/>
      <c r="T404" s="166"/>
      <c r="AT404" s="161" t="s">
        <v>160</v>
      </c>
      <c r="AU404" s="161" t="s">
        <v>80</v>
      </c>
      <c r="AV404" s="13" t="s">
        <v>80</v>
      </c>
      <c r="AW404" s="13" t="s">
        <v>27</v>
      </c>
      <c r="AX404" s="13" t="s">
        <v>71</v>
      </c>
      <c r="AY404" s="161" t="s">
        <v>152</v>
      </c>
    </row>
    <row r="405" spans="1:65" s="16" customFormat="1">
      <c r="B405" s="186"/>
      <c r="D405" s="160" t="s">
        <v>160</v>
      </c>
      <c r="E405" s="187" t="s">
        <v>1</v>
      </c>
      <c r="F405" s="188" t="s">
        <v>1602</v>
      </c>
      <c r="H405" s="189">
        <v>24.312999999999999</v>
      </c>
      <c r="L405" s="186"/>
      <c r="M405" s="190"/>
      <c r="N405" s="191"/>
      <c r="O405" s="191"/>
      <c r="P405" s="191"/>
      <c r="Q405" s="191"/>
      <c r="R405" s="191"/>
      <c r="S405" s="191"/>
      <c r="T405" s="192"/>
      <c r="AT405" s="187" t="s">
        <v>160</v>
      </c>
      <c r="AU405" s="187" t="s">
        <v>80</v>
      </c>
      <c r="AV405" s="16" t="s">
        <v>170</v>
      </c>
      <c r="AW405" s="16" t="s">
        <v>27</v>
      </c>
      <c r="AX405" s="16" t="s">
        <v>71</v>
      </c>
      <c r="AY405" s="187" t="s">
        <v>152</v>
      </c>
    </row>
    <row r="406" spans="1:65" s="14" customFormat="1">
      <c r="B406" s="167"/>
      <c r="D406" s="160" t="s">
        <v>160</v>
      </c>
      <c r="E406" s="168" t="s">
        <v>1</v>
      </c>
      <c r="F406" s="169" t="s">
        <v>162</v>
      </c>
      <c r="H406" s="170">
        <v>24.312999999999999</v>
      </c>
      <c r="L406" s="167"/>
      <c r="M406" s="171"/>
      <c r="N406" s="172"/>
      <c r="O406" s="172"/>
      <c r="P406" s="172"/>
      <c r="Q406" s="172"/>
      <c r="R406" s="172"/>
      <c r="S406" s="172"/>
      <c r="T406" s="173"/>
      <c r="AT406" s="168" t="s">
        <v>160</v>
      </c>
      <c r="AU406" s="168" t="s">
        <v>80</v>
      </c>
      <c r="AV406" s="14" t="s">
        <v>158</v>
      </c>
      <c r="AW406" s="14" t="s">
        <v>27</v>
      </c>
      <c r="AX406" s="14" t="s">
        <v>71</v>
      </c>
      <c r="AY406" s="168" t="s">
        <v>152</v>
      </c>
    </row>
    <row r="407" spans="1:65" s="13" customFormat="1">
      <c r="B407" s="159"/>
      <c r="D407" s="160" t="s">
        <v>160</v>
      </c>
      <c r="E407" s="161" t="s">
        <v>1</v>
      </c>
      <c r="F407" s="162" t="s">
        <v>1682</v>
      </c>
      <c r="H407" s="163">
        <v>55.92</v>
      </c>
      <c r="L407" s="159"/>
      <c r="M407" s="164"/>
      <c r="N407" s="165"/>
      <c r="O407" s="165"/>
      <c r="P407" s="165"/>
      <c r="Q407" s="165"/>
      <c r="R407" s="165"/>
      <c r="S407" s="165"/>
      <c r="T407" s="166"/>
      <c r="AT407" s="161" t="s">
        <v>160</v>
      </c>
      <c r="AU407" s="161" t="s">
        <v>80</v>
      </c>
      <c r="AV407" s="13" t="s">
        <v>80</v>
      </c>
      <c r="AW407" s="13" t="s">
        <v>27</v>
      </c>
      <c r="AX407" s="13" t="s">
        <v>71</v>
      </c>
      <c r="AY407" s="161" t="s">
        <v>152</v>
      </c>
    </row>
    <row r="408" spans="1:65" s="14" customFormat="1">
      <c r="B408" s="167"/>
      <c r="D408" s="160" t="s">
        <v>160</v>
      </c>
      <c r="E408" s="168" t="s">
        <v>1</v>
      </c>
      <c r="F408" s="169" t="s">
        <v>162</v>
      </c>
      <c r="H408" s="170">
        <v>55.92</v>
      </c>
      <c r="L408" s="167"/>
      <c r="M408" s="171"/>
      <c r="N408" s="172"/>
      <c r="O408" s="172"/>
      <c r="P408" s="172"/>
      <c r="Q408" s="172"/>
      <c r="R408" s="172"/>
      <c r="S408" s="172"/>
      <c r="T408" s="173"/>
      <c r="AT408" s="168" t="s">
        <v>160</v>
      </c>
      <c r="AU408" s="168" t="s">
        <v>80</v>
      </c>
      <c r="AV408" s="14" t="s">
        <v>158</v>
      </c>
      <c r="AW408" s="14" t="s">
        <v>27</v>
      </c>
      <c r="AX408" s="14" t="s">
        <v>78</v>
      </c>
      <c r="AY408" s="168" t="s">
        <v>152</v>
      </c>
    </row>
    <row r="409" spans="1:65" s="2" customFormat="1" ht="21.75" customHeight="1">
      <c r="A409" s="30"/>
      <c r="B409" s="146"/>
      <c r="C409" s="147" t="s">
        <v>416</v>
      </c>
      <c r="D409" s="147" t="s">
        <v>154</v>
      </c>
      <c r="E409" s="148" t="s">
        <v>1683</v>
      </c>
      <c r="F409" s="149" t="s">
        <v>1684</v>
      </c>
      <c r="G409" s="150" t="s">
        <v>165</v>
      </c>
      <c r="H409" s="151">
        <v>5.65</v>
      </c>
      <c r="I409" s="152">
        <v>2162.16</v>
      </c>
      <c r="J409" s="152">
        <f>ROUND(I409*H409,2)</f>
        <v>12216.2</v>
      </c>
      <c r="K409" s="149" t="s">
        <v>173</v>
      </c>
      <c r="L409" s="31"/>
      <c r="M409" s="153" t="s">
        <v>1</v>
      </c>
      <c r="N409" s="154" t="s">
        <v>36</v>
      </c>
      <c r="O409" s="155">
        <v>2.58</v>
      </c>
      <c r="P409" s="155">
        <f>O409*H409</f>
        <v>14.577000000000002</v>
      </c>
      <c r="Q409" s="155">
        <v>2.45329</v>
      </c>
      <c r="R409" s="155">
        <f>Q409*H409</f>
        <v>13.861088500000001</v>
      </c>
      <c r="S409" s="155">
        <v>0</v>
      </c>
      <c r="T409" s="156">
        <f>S409*H409</f>
        <v>0</v>
      </c>
      <c r="U409" s="30"/>
      <c r="V409" s="30"/>
      <c r="W409" s="30"/>
      <c r="X409" s="30"/>
      <c r="Y409" s="30"/>
      <c r="Z409" s="30"/>
      <c r="AA409" s="30"/>
      <c r="AB409" s="30"/>
      <c r="AC409" s="30"/>
      <c r="AD409" s="30"/>
      <c r="AE409" s="30"/>
      <c r="AR409" s="157" t="s">
        <v>158</v>
      </c>
      <c r="AT409" s="157" t="s">
        <v>154</v>
      </c>
      <c r="AU409" s="157" t="s">
        <v>80</v>
      </c>
      <c r="AY409" s="18" t="s">
        <v>152</v>
      </c>
      <c r="BE409" s="158">
        <f>IF(N409="základní",J409,0)</f>
        <v>12216.2</v>
      </c>
      <c r="BF409" s="158">
        <f>IF(N409="snížená",J409,0)</f>
        <v>0</v>
      </c>
      <c r="BG409" s="158">
        <f>IF(N409="zákl. přenesená",J409,0)</f>
        <v>0</v>
      </c>
      <c r="BH409" s="158">
        <f>IF(N409="sníž. přenesená",J409,0)</f>
        <v>0</v>
      </c>
      <c r="BI409" s="158">
        <f>IF(N409="nulová",J409,0)</f>
        <v>0</v>
      </c>
      <c r="BJ409" s="18" t="s">
        <v>78</v>
      </c>
      <c r="BK409" s="158">
        <f>ROUND(I409*H409,2)</f>
        <v>12216.2</v>
      </c>
      <c r="BL409" s="18" t="s">
        <v>158</v>
      </c>
      <c r="BM409" s="157" t="s">
        <v>1685</v>
      </c>
    </row>
    <row r="410" spans="1:65" s="13" customFormat="1">
      <c r="B410" s="159"/>
      <c r="D410" s="160" t="s">
        <v>160</v>
      </c>
      <c r="E410" s="161" t="s">
        <v>1</v>
      </c>
      <c r="F410" s="162" t="s">
        <v>1686</v>
      </c>
      <c r="H410" s="163">
        <v>5.65</v>
      </c>
      <c r="L410" s="159"/>
      <c r="M410" s="164"/>
      <c r="N410" s="165"/>
      <c r="O410" s="165"/>
      <c r="P410" s="165"/>
      <c r="Q410" s="165"/>
      <c r="R410" s="165"/>
      <c r="S410" s="165"/>
      <c r="T410" s="166"/>
      <c r="AT410" s="161" t="s">
        <v>160</v>
      </c>
      <c r="AU410" s="161" t="s">
        <v>80</v>
      </c>
      <c r="AV410" s="13" t="s">
        <v>80</v>
      </c>
      <c r="AW410" s="13" t="s">
        <v>27</v>
      </c>
      <c r="AX410" s="13" t="s">
        <v>78</v>
      </c>
      <c r="AY410" s="161" t="s">
        <v>152</v>
      </c>
    </row>
    <row r="411" spans="1:65" s="2" customFormat="1" ht="21.75" customHeight="1">
      <c r="A411" s="30"/>
      <c r="B411" s="146"/>
      <c r="C411" s="147" t="s">
        <v>424</v>
      </c>
      <c r="D411" s="147" t="s">
        <v>154</v>
      </c>
      <c r="E411" s="148" t="s">
        <v>1687</v>
      </c>
      <c r="F411" s="149" t="s">
        <v>1688</v>
      </c>
      <c r="G411" s="150" t="s">
        <v>165</v>
      </c>
      <c r="H411" s="151">
        <v>5.65</v>
      </c>
      <c r="I411" s="152">
        <v>332.02</v>
      </c>
      <c r="J411" s="152">
        <f>ROUND(I411*H411,2)</f>
        <v>1875.91</v>
      </c>
      <c r="K411" s="149" t="s">
        <v>173</v>
      </c>
      <c r="L411" s="31"/>
      <c r="M411" s="153" t="s">
        <v>1</v>
      </c>
      <c r="N411" s="154" t="s">
        <v>36</v>
      </c>
      <c r="O411" s="155">
        <v>1.35</v>
      </c>
      <c r="P411" s="155">
        <f>O411*H411</f>
        <v>7.6275000000000013</v>
      </c>
      <c r="Q411" s="155">
        <v>0.02</v>
      </c>
      <c r="R411" s="155">
        <f>Q411*H411</f>
        <v>0.113</v>
      </c>
      <c r="S411" s="155">
        <v>0</v>
      </c>
      <c r="T411" s="156">
        <f>S411*H411</f>
        <v>0</v>
      </c>
      <c r="U411" s="30"/>
      <c r="V411" s="30"/>
      <c r="W411" s="30"/>
      <c r="X411" s="30"/>
      <c r="Y411" s="30"/>
      <c r="Z411" s="30"/>
      <c r="AA411" s="30"/>
      <c r="AB411" s="30"/>
      <c r="AC411" s="30"/>
      <c r="AD411" s="30"/>
      <c r="AE411" s="30"/>
      <c r="AR411" s="157" t="s">
        <v>158</v>
      </c>
      <c r="AT411" s="157" t="s">
        <v>154</v>
      </c>
      <c r="AU411" s="157" t="s">
        <v>80</v>
      </c>
      <c r="AY411" s="18" t="s">
        <v>152</v>
      </c>
      <c r="BE411" s="158">
        <f>IF(N411="základní",J411,0)</f>
        <v>1875.91</v>
      </c>
      <c r="BF411" s="158">
        <f>IF(N411="snížená",J411,0)</f>
        <v>0</v>
      </c>
      <c r="BG411" s="158">
        <f>IF(N411="zákl. přenesená",J411,0)</f>
        <v>0</v>
      </c>
      <c r="BH411" s="158">
        <f>IF(N411="sníž. přenesená",J411,0)</f>
        <v>0</v>
      </c>
      <c r="BI411" s="158">
        <f>IF(N411="nulová",J411,0)</f>
        <v>0</v>
      </c>
      <c r="BJ411" s="18" t="s">
        <v>78</v>
      </c>
      <c r="BK411" s="158">
        <f>ROUND(I411*H411,2)</f>
        <v>1875.91</v>
      </c>
      <c r="BL411" s="18" t="s">
        <v>158</v>
      </c>
      <c r="BM411" s="157" t="s">
        <v>1689</v>
      </c>
    </row>
    <row r="412" spans="1:65" s="13" customFormat="1">
      <c r="B412" s="159"/>
      <c r="D412" s="160" t="s">
        <v>160</v>
      </c>
      <c r="E412" s="161" t="s">
        <v>1</v>
      </c>
      <c r="F412" s="162" t="s">
        <v>1686</v>
      </c>
      <c r="H412" s="163">
        <v>5.65</v>
      </c>
      <c r="L412" s="159"/>
      <c r="M412" s="164"/>
      <c r="N412" s="165"/>
      <c r="O412" s="165"/>
      <c r="P412" s="165"/>
      <c r="Q412" s="165"/>
      <c r="R412" s="165"/>
      <c r="S412" s="165"/>
      <c r="T412" s="166"/>
      <c r="AT412" s="161" t="s">
        <v>160</v>
      </c>
      <c r="AU412" s="161" t="s">
        <v>80</v>
      </c>
      <c r="AV412" s="13" t="s">
        <v>80</v>
      </c>
      <c r="AW412" s="13" t="s">
        <v>27</v>
      </c>
      <c r="AX412" s="13" t="s">
        <v>78</v>
      </c>
      <c r="AY412" s="161" t="s">
        <v>152</v>
      </c>
    </row>
    <row r="413" spans="1:65" s="2" customFormat="1" ht="21.75" customHeight="1">
      <c r="A413" s="30"/>
      <c r="B413" s="146"/>
      <c r="C413" s="147" t="s">
        <v>428</v>
      </c>
      <c r="D413" s="147" t="s">
        <v>154</v>
      </c>
      <c r="E413" s="148" t="s">
        <v>1690</v>
      </c>
      <c r="F413" s="149" t="s">
        <v>1691</v>
      </c>
      <c r="G413" s="150" t="s">
        <v>165</v>
      </c>
      <c r="H413" s="151">
        <v>5.65</v>
      </c>
      <c r="I413" s="152">
        <v>87.47</v>
      </c>
      <c r="J413" s="152">
        <f>ROUND(I413*H413,2)</f>
        <v>494.21</v>
      </c>
      <c r="K413" s="149" t="s">
        <v>173</v>
      </c>
      <c r="L413" s="31"/>
      <c r="M413" s="153" t="s">
        <v>1</v>
      </c>
      <c r="N413" s="154" t="s">
        <v>36</v>
      </c>
      <c r="O413" s="155">
        <v>0.41</v>
      </c>
      <c r="P413" s="155">
        <f>O413*H413</f>
        <v>2.3165</v>
      </c>
      <c r="Q413" s="155">
        <v>0</v>
      </c>
      <c r="R413" s="155">
        <f>Q413*H413</f>
        <v>0</v>
      </c>
      <c r="S413" s="155">
        <v>0</v>
      </c>
      <c r="T413" s="156">
        <f>S413*H413</f>
        <v>0</v>
      </c>
      <c r="U413" s="30"/>
      <c r="V413" s="30"/>
      <c r="W413" s="30"/>
      <c r="X413" s="30"/>
      <c r="Y413" s="30"/>
      <c r="Z413" s="30"/>
      <c r="AA413" s="30"/>
      <c r="AB413" s="30"/>
      <c r="AC413" s="30"/>
      <c r="AD413" s="30"/>
      <c r="AE413" s="30"/>
      <c r="AR413" s="157" t="s">
        <v>158</v>
      </c>
      <c r="AT413" s="157" t="s">
        <v>154</v>
      </c>
      <c r="AU413" s="157" t="s">
        <v>80</v>
      </c>
      <c r="AY413" s="18" t="s">
        <v>152</v>
      </c>
      <c r="BE413" s="158">
        <f>IF(N413="základní",J413,0)</f>
        <v>494.21</v>
      </c>
      <c r="BF413" s="158">
        <f>IF(N413="snížená",J413,0)</f>
        <v>0</v>
      </c>
      <c r="BG413" s="158">
        <f>IF(N413="zákl. přenesená",J413,0)</f>
        <v>0</v>
      </c>
      <c r="BH413" s="158">
        <f>IF(N413="sníž. přenesená",J413,0)</f>
        <v>0</v>
      </c>
      <c r="BI413" s="158">
        <f>IF(N413="nulová",J413,0)</f>
        <v>0</v>
      </c>
      <c r="BJ413" s="18" t="s">
        <v>78</v>
      </c>
      <c r="BK413" s="158">
        <f>ROUND(I413*H413,2)</f>
        <v>494.21</v>
      </c>
      <c r="BL413" s="18" t="s">
        <v>158</v>
      </c>
      <c r="BM413" s="157" t="s">
        <v>1692</v>
      </c>
    </row>
    <row r="414" spans="1:65" s="2" customFormat="1" ht="16.5" customHeight="1">
      <c r="A414" s="30"/>
      <c r="B414" s="146"/>
      <c r="C414" s="147" t="s">
        <v>432</v>
      </c>
      <c r="D414" s="147" t="s">
        <v>154</v>
      </c>
      <c r="E414" s="148" t="s">
        <v>1693</v>
      </c>
      <c r="F414" s="149" t="s">
        <v>1694</v>
      </c>
      <c r="G414" s="150" t="s">
        <v>165</v>
      </c>
      <c r="H414" s="151">
        <v>5.65</v>
      </c>
      <c r="I414" s="152">
        <v>49.588000000000001</v>
      </c>
      <c r="J414" s="152">
        <f>ROUND(I414*H414,2)</f>
        <v>280.17</v>
      </c>
      <c r="K414" s="149" t="s">
        <v>173</v>
      </c>
      <c r="L414" s="31"/>
      <c r="M414" s="153" t="s">
        <v>1</v>
      </c>
      <c r="N414" s="154" t="s">
        <v>36</v>
      </c>
      <c r="O414" s="155">
        <v>0.23300000000000001</v>
      </c>
      <c r="P414" s="155">
        <f>O414*H414</f>
        <v>1.3164500000000001</v>
      </c>
      <c r="Q414" s="155">
        <v>0</v>
      </c>
      <c r="R414" s="155">
        <f>Q414*H414</f>
        <v>0</v>
      </c>
      <c r="S414" s="155">
        <v>0</v>
      </c>
      <c r="T414" s="156">
        <f>S414*H414</f>
        <v>0</v>
      </c>
      <c r="U414" s="30"/>
      <c r="V414" s="30"/>
      <c r="W414" s="30"/>
      <c r="X414" s="30"/>
      <c r="Y414" s="30"/>
      <c r="Z414" s="30"/>
      <c r="AA414" s="30"/>
      <c r="AB414" s="30"/>
      <c r="AC414" s="30"/>
      <c r="AD414" s="30"/>
      <c r="AE414" s="30"/>
      <c r="AR414" s="157" t="s">
        <v>158</v>
      </c>
      <c r="AT414" s="157" t="s">
        <v>154</v>
      </c>
      <c r="AU414" s="157" t="s">
        <v>80</v>
      </c>
      <c r="AY414" s="18" t="s">
        <v>152</v>
      </c>
      <c r="BE414" s="158">
        <f>IF(N414="základní",J414,0)</f>
        <v>280.17</v>
      </c>
      <c r="BF414" s="158">
        <f>IF(N414="snížená",J414,0)</f>
        <v>0</v>
      </c>
      <c r="BG414" s="158">
        <f>IF(N414="zákl. přenesená",J414,0)</f>
        <v>0</v>
      </c>
      <c r="BH414" s="158">
        <f>IF(N414="sníž. přenesená",J414,0)</f>
        <v>0</v>
      </c>
      <c r="BI414" s="158">
        <f>IF(N414="nulová",J414,0)</f>
        <v>0</v>
      </c>
      <c r="BJ414" s="18" t="s">
        <v>78</v>
      </c>
      <c r="BK414" s="158">
        <f>ROUND(I414*H414,2)</f>
        <v>280.17</v>
      </c>
      <c r="BL414" s="18" t="s">
        <v>158</v>
      </c>
      <c r="BM414" s="157" t="s">
        <v>1695</v>
      </c>
    </row>
    <row r="415" spans="1:65" s="2" customFormat="1" ht="16.5" customHeight="1">
      <c r="A415" s="30"/>
      <c r="B415" s="146"/>
      <c r="C415" s="147" t="s">
        <v>437</v>
      </c>
      <c r="D415" s="147" t="s">
        <v>154</v>
      </c>
      <c r="E415" s="148" t="s">
        <v>1696</v>
      </c>
      <c r="F415" s="149" t="s">
        <v>1697</v>
      </c>
      <c r="G415" s="150" t="s">
        <v>214</v>
      </c>
      <c r="H415" s="151">
        <v>0.254</v>
      </c>
      <c r="I415" s="152">
        <v>20020</v>
      </c>
      <c r="J415" s="152">
        <f>ROUND(I415*H415,2)</f>
        <v>5085.08</v>
      </c>
      <c r="K415" s="149" t="s">
        <v>173</v>
      </c>
      <c r="L415" s="31"/>
      <c r="M415" s="153" t="s">
        <v>1</v>
      </c>
      <c r="N415" s="154" t="s">
        <v>36</v>
      </c>
      <c r="O415" s="155">
        <v>15.231</v>
      </c>
      <c r="P415" s="155">
        <f>O415*H415</f>
        <v>3.8686739999999999</v>
      </c>
      <c r="Q415" s="155">
        <v>1.06277</v>
      </c>
      <c r="R415" s="155">
        <f>Q415*H415</f>
        <v>0.26994358000000002</v>
      </c>
      <c r="S415" s="155">
        <v>0</v>
      </c>
      <c r="T415" s="156">
        <f>S415*H415</f>
        <v>0</v>
      </c>
      <c r="U415" s="30"/>
      <c r="V415" s="30"/>
      <c r="W415" s="30"/>
      <c r="X415" s="30"/>
      <c r="Y415" s="30"/>
      <c r="Z415" s="30"/>
      <c r="AA415" s="30"/>
      <c r="AB415" s="30"/>
      <c r="AC415" s="30"/>
      <c r="AD415" s="30"/>
      <c r="AE415" s="30"/>
      <c r="AR415" s="157" t="s">
        <v>158</v>
      </c>
      <c r="AT415" s="157" t="s">
        <v>154</v>
      </c>
      <c r="AU415" s="157" t="s">
        <v>80</v>
      </c>
      <c r="AY415" s="18" t="s">
        <v>152</v>
      </c>
      <c r="BE415" s="158">
        <f>IF(N415="základní",J415,0)</f>
        <v>5085.08</v>
      </c>
      <c r="BF415" s="158">
        <f>IF(N415="snížená",J415,0)</f>
        <v>0</v>
      </c>
      <c r="BG415" s="158">
        <f>IF(N415="zákl. přenesená",J415,0)</f>
        <v>0</v>
      </c>
      <c r="BH415" s="158">
        <f>IF(N415="sníž. přenesená",J415,0)</f>
        <v>0</v>
      </c>
      <c r="BI415" s="158">
        <f>IF(N415="nulová",J415,0)</f>
        <v>0</v>
      </c>
      <c r="BJ415" s="18" t="s">
        <v>78</v>
      </c>
      <c r="BK415" s="158">
        <f>ROUND(I415*H415,2)</f>
        <v>5085.08</v>
      </c>
      <c r="BL415" s="18" t="s">
        <v>158</v>
      </c>
      <c r="BM415" s="157" t="s">
        <v>1698</v>
      </c>
    </row>
    <row r="416" spans="1:65" s="13" customFormat="1">
      <c r="B416" s="159"/>
      <c r="D416" s="160" t="s">
        <v>160</v>
      </c>
      <c r="E416" s="161" t="s">
        <v>1</v>
      </c>
      <c r="F416" s="162" t="s">
        <v>1699</v>
      </c>
      <c r="H416" s="163">
        <v>0.254</v>
      </c>
      <c r="L416" s="159"/>
      <c r="M416" s="164"/>
      <c r="N416" s="165"/>
      <c r="O416" s="165"/>
      <c r="P416" s="165"/>
      <c r="Q416" s="165"/>
      <c r="R416" s="165"/>
      <c r="S416" s="165"/>
      <c r="T416" s="166"/>
      <c r="AT416" s="161" t="s">
        <v>160</v>
      </c>
      <c r="AU416" s="161" t="s">
        <v>80</v>
      </c>
      <c r="AV416" s="13" t="s">
        <v>80</v>
      </c>
      <c r="AW416" s="13" t="s">
        <v>27</v>
      </c>
      <c r="AX416" s="13" t="s">
        <v>78</v>
      </c>
      <c r="AY416" s="161" t="s">
        <v>152</v>
      </c>
    </row>
    <row r="417" spans="1:65" s="2" customFormat="1" ht="21.75" customHeight="1">
      <c r="A417" s="30"/>
      <c r="B417" s="146"/>
      <c r="C417" s="147" t="s">
        <v>443</v>
      </c>
      <c r="D417" s="147" t="s">
        <v>154</v>
      </c>
      <c r="E417" s="148" t="s">
        <v>1076</v>
      </c>
      <c r="F417" s="149" t="s">
        <v>1077</v>
      </c>
      <c r="G417" s="150" t="s">
        <v>157</v>
      </c>
      <c r="H417" s="151">
        <v>108.85</v>
      </c>
      <c r="I417" s="152">
        <v>152.76</v>
      </c>
      <c r="J417" s="152">
        <f>ROUND(I417*H417,2)</f>
        <v>16627.93</v>
      </c>
      <c r="K417" s="149" t="s">
        <v>173</v>
      </c>
      <c r="L417" s="31"/>
      <c r="M417" s="153" t="s">
        <v>1</v>
      </c>
      <c r="N417" s="154" t="s">
        <v>36</v>
      </c>
      <c r="O417" s="155">
        <v>0.25</v>
      </c>
      <c r="P417" s="155">
        <f>O417*H417</f>
        <v>27.212499999999999</v>
      </c>
      <c r="Q417" s="155">
        <v>1.0200000000000001E-2</v>
      </c>
      <c r="R417" s="155">
        <f>Q417*H417</f>
        <v>1.1102700000000001</v>
      </c>
      <c r="S417" s="155">
        <v>0</v>
      </c>
      <c r="T417" s="156">
        <f>S417*H417</f>
        <v>0</v>
      </c>
      <c r="U417" s="30"/>
      <c r="V417" s="30"/>
      <c r="W417" s="30"/>
      <c r="X417" s="30"/>
      <c r="Y417" s="30"/>
      <c r="Z417" s="30"/>
      <c r="AA417" s="30"/>
      <c r="AB417" s="30"/>
      <c r="AC417" s="30"/>
      <c r="AD417" s="30"/>
      <c r="AE417" s="30"/>
      <c r="AR417" s="157" t="s">
        <v>158</v>
      </c>
      <c r="AT417" s="157" t="s">
        <v>154</v>
      </c>
      <c r="AU417" s="157" t="s">
        <v>80</v>
      </c>
      <c r="AY417" s="18" t="s">
        <v>152</v>
      </c>
      <c r="BE417" s="158">
        <f>IF(N417="základní",J417,0)</f>
        <v>16627.93</v>
      </c>
      <c r="BF417" s="158">
        <f>IF(N417="snížená",J417,0)</f>
        <v>0</v>
      </c>
      <c r="BG417" s="158">
        <f>IF(N417="zákl. přenesená",J417,0)</f>
        <v>0</v>
      </c>
      <c r="BH417" s="158">
        <f>IF(N417="sníž. přenesená",J417,0)</f>
        <v>0</v>
      </c>
      <c r="BI417" s="158">
        <f>IF(N417="nulová",J417,0)</f>
        <v>0</v>
      </c>
      <c r="BJ417" s="18" t="s">
        <v>78</v>
      </c>
      <c r="BK417" s="158">
        <f>ROUND(I417*H417,2)</f>
        <v>16627.93</v>
      </c>
      <c r="BL417" s="18" t="s">
        <v>158</v>
      </c>
      <c r="BM417" s="157" t="s">
        <v>1700</v>
      </c>
    </row>
    <row r="418" spans="1:65" s="13" customFormat="1">
      <c r="B418" s="159"/>
      <c r="D418" s="160" t="s">
        <v>160</v>
      </c>
      <c r="E418" s="161" t="s">
        <v>1</v>
      </c>
      <c r="F418" s="162" t="s">
        <v>1701</v>
      </c>
      <c r="H418" s="163">
        <v>108.85</v>
      </c>
      <c r="L418" s="159"/>
      <c r="M418" s="164"/>
      <c r="N418" s="165"/>
      <c r="O418" s="165"/>
      <c r="P418" s="165"/>
      <c r="Q418" s="165"/>
      <c r="R418" s="165"/>
      <c r="S418" s="165"/>
      <c r="T418" s="166"/>
      <c r="AT418" s="161" t="s">
        <v>160</v>
      </c>
      <c r="AU418" s="161" t="s">
        <v>80</v>
      </c>
      <c r="AV418" s="13" t="s">
        <v>80</v>
      </c>
      <c r="AW418" s="13" t="s">
        <v>27</v>
      </c>
      <c r="AX418" s="13" t="s">
        <v>71</v>
      </c>
      <c r="AY418" s="161" t="s">
        <v>152</v>
      </c>
    </row>
    <row r="419" spans="1:65" s="14" customFormat="1">
      <c r="B419" s="167"/>
      <c r="D419" s="160" t="s">
        <v>160</v>
      </c>
      <c r="E419" s="168" t="s">
        <v>1</v>
      </c>
      <c r="F419" s="169" t="s">
        <v>162</v>
      </c>
      <c r="H419" s="170">
        <v>108.85</v>
      </c>
      <c r="L419" s="167"/>
      <c r="M419" s="171"/>
      <c r="N419" s="172"/>
      <c r="O419" s="172"/>
      <c r="P419" s="172"/>
      <c r="Q419" s="172"/>
      <c r="R419" s="172"/>
      <c r="S419" s="172"/>
      <c r="T419" s="173"/>
      <c r="AT419" s="168" t="s">
        <v>160</v>
      </c>
      <c r="AU419" s="168" t="s">
        <v>80</v>
      </c>
      <c r="AV419" s="14" t="s">
        <v>158</v>
      </c>
      <c r="AW419" s="14" t="s">
        <v>27</v>
      </c>
      <c r="AX419" s="14" t="s">
        <v>78</v>
      </c>
      <c r="AY419" s="168" t="s">
        <v>152</v>
      </c>
    </row>
    <row r="420" spans="1:65" s="2" customFormat="1" ht="16.5" customHeight="1">
      <c r="A420" s="30"/>
      <c r="B420" s="146"/>
      <c r="C420" s="147" t="s">
        <v>451</v>
      </c>
      <c r="D420" s="147" t="s">
        <v>154</v>
      </c>
      <c r="E420" s="148" t="s">
        <v>1081</v>
      </c>
      <c r="F420" s="149" t="s">
        <v>1082</v>
      </c>
      <c r="G420" s="150" t="s">
        <v>157</v>
      </c>
      <c r="H420" s="151">
        <v>108.85</v>
      </c>
      <c r="I420" s="152">
        <v>137.36000000000001</v>
      </c>
      <c r="J420" s="152">
        <f>ROUND(I420*H420,2)</f>
        <v>14951.64</v>
      </c>
      <c r="K420" s="149" t="s">
        <v>1083</v>
      </c>
      <c r="L420" s="31"/>
      <c r="M420" s="153" t="s">
        <v>1</v>
      </c>
      <c r="N420" s="154" t="s">
        <v>36</v>
      </c>
      <c r="O420" s="155">
        <v>0.30499999999999999</v>
      </c>
      <c r="P420" s="155">
        <f>O420*H420</f>
        <v>33.199249999999999</v>
      </c>
      <c r="Q420" s="155">
        <v>0.11550000000000001</v>
      </c>
      <c r="R420" s="155">
        <f>Q420*H420</f>
        <v>12.572175</v>
      </c>
      <c r="S420" s="155">
        <v>0</v>
      </c>
      <c r="T420" s="156">
        <f>S420*H420</f>
        <v>0</v>
      </c>
      <c r="U420" s="30"/>
      <c r="V420" s="30"/>
      <c r="W420" s="30"/>
      <c r="X420" s="30"/>
      <c r="Y420" s="30"/>
      <c r="Z420" s="30"/>
      <c r="AA420" s="30"/>
      <c r="AB420" s="30"/>
      <c r="AC420" s="30"/>
      <c r="AD420" s="30"/>
      <c r="AE420" s="30"/>
      <c r="AR420" s="157" t="s">
        <v>158</v>
      </c>
      <c r="AT420" s="157" t="s">
        <v>154</v>
      </c>
      <c r="AU420" s="157" t="s">
        <v>80</v>
      </c>
      <c r="AY420" s="18" t="s">
        <v>152</v>
      </c>
      <c r="BE420" s="158">
        <f>IF(N420="základní",J420,0)</f>
        <v>14951.64</v>
      </c>
      <c r="BF420" s="158">
        <f>IF(N420="snížená",J420,0)</f>
        <v>0</v>
      </c>
      <c r="BG420" s="158">
        <f>IF(N420="zákl. přenesená",J420,0)</f>
        <v>0</v>
      </c>
      <c r="BH420" s="158">
        <f>IF(N420="sníž. přenesená",J420,0)</f>
        <v>0</v>
      </c>
      <c r="BI420" s="158">
        <f>IF(N420="nulová",J420,0)</f>
        <v>0</v>
      </c>
      <c r="BJ420" s="18" t="s">
        <v>78</v>
      </c>
      <c r="BK420" s="158">
        <f>ROUND(I420*H420,2)</f>
        <v>14951.64</v>
      </c>
      <c r="BL420" s="18" t="s">
        <v>158</v>
      </c>
      <c r="BM420" s="157" t="s">
        <v>1702</v>
      </c>
    </row>
    <row r="421" spans="1:65" s="13" customFormat="1">
      <c r="B421" s="159"/>
      <c r="D421" s="160" t="s">
        <v>160</v>
      </c>
      <c r="E421" s="161" t="s">
        <v>1</v>
      </c>
      <c r="F421" s="162" t="s">
        <v>1701</v>
      </c>
      <c r="H421" s="163">
        <v>108.85</v>
      </c>
      <c r="L421" s="159"/>
      <c r="M421" s="164"/>
      <c r="N421" s="165"/>
      <c r="O421" s="165"/>
      <c r="P421" s="165"/>
      <c r="Q421" s="165"/>
      <c r="R421" s="165"/>
      <c r="S421" s="165"/>
      <c r="T421" s="166"/>
      <c r="AT421" s="161" t="s">
        <v>160</v>
      </c>
      <c r="AU421" s="161" t="s">
        <v>80</v>
      </c>
      <c r="AV421" s="13" t="s">
        <v>80</v>
      </c>
      <c r="AW421" s="13" t="s">
        <v>27</v>
      </c>
      <c r="AX421" s="13" t="s">
        <v>71</v>
      </c>
      <c r="AY421" s="161" t="s">
        <v>152</v>
      </c>
    </row>
    <row r="422" spans="1:65" s="14" customFormat="1">
      <c r="B422" s="167"/>
      <c r="D422" s="160" t="s">
        <v>160</v>
      </c>
      <c r="E422" s="168" t="s">
        <v>1</v>
      </c>
      <c r="F422" s="169" t="s">
        <v>162</v>
      </c>
      <c r="H422" s="170">
        <v>108.85</v>
      </c>
      <c r="L422" s="167"/>
      <c r="M422" s="171"/>
      <c r="N422" s="172"/>
      <c r="O422" s="172"/>
      <c r="P422" s="172"/>
      <c r="Q422" s="172"/>
      <c r="R422" s="172"/>
      <c r="S422" s="172"/>
      <c r="T422" s="173"/>
      <c r="AT422" s="168" t="s">
        <v>160</v>
      </c>
      <c r="AU422" s="168" t="s">
        <v>80</v>
      </c>
      <c r="AV422" s="14" t="s">
        <v>158</v>
      </c>
      <c r="AW422" s="14" t="s">
        <v>27</v>
      </c>
      <c r="AX422" s="14" t="s">
        <v>78</v>
      </c>
      <c r="AY422" s="168" t="s">
        <v>152</v>
      </c>
    </row>
    <row r="423" spans="1:65" s="2" customFormat="1" ht="16.5" customHeight="1">
      <c r="A423" s="30"/>
      <c r="B423" s="146"/>
      <c r="C423" s="147" t="s">
        <v>460</v>
      </c>
      <c r="D423" s="147" t="s">
        <v>154</v>
      </c>
      <c r="E423" s="148" t="s">
        <v>1086</v>
      </c>
      <c r="F423" s="149" t="s">
        <v>1087</v>
      </c>
      <c r="G423" s="150" t="s">
        <v>157</v>
      </c>
      <c r="H423" s="151">
        <v>108.85</v>
      </c>
      <c r="I423" s="152">
        <v>7.82</v>
      </c>
      <c r="J423" s="152">
        <f>ROUND(I423*H423,2)</f>
        <v>851.21</v>
      </c>
      <c r="K423" s="149" t="s">
        <v>173</v>
      </c>
      <c r="L423" s="31"/>
      <c r="M423" s="153" t="s">
        <v>1</v>
      </c>
      <c r="N423" s="154" t="s">
        <v>36</v>
      </c>
      <c r="O423" s="155">
        <v>2.5000000000000001E-2</v>
      </c>
      <c r="P423" s="155">
        <f>O423*H423</f>
        <v>2.7212499999999999</v>
      </c>
      <c r="Q423" s="155">
        <v>1.2999999999999999E-4</v>
      </c>
      <c r="R423" s="155">
        <f>Q423*H423</f>
        <v>1.4150499999999998E-2</v>
      </c>
      <c r="S423" s="155">
        <v>0</v>
      </c>
      <c r="T423" s="156">
        <f>S423*H423</f>
        <v>0</v>
      </c>
      <c r="U423" s="30"/>
      <c r="V423" s="30"/>
      <c r="W423" s="30"/>
      <c r="X423" s="30"/>
      <c r="Y423" s="30"/>
      <c r="Z423" s="30"/>
      <c r="AA423" s="30"/>
      <c r="AB423" s="30"/>
      <c r="AC423" s="30"/>
      <c r="AD423" s="30"/>
      <c r="AE423" s="30"/>
      <c r="AR423" s="157" t="s">
        <v>158</v>
      </c>
      <c r="AT423" s="157" t="s">
        <v>154</v>
      </c>
      <c r="AU423" s="157" t="s">
        <v>80</v>
      </c>
      <c r="AY423" s="18" t="s">
        <v>152</v>
      </c>
      <c r="BE423" s="158">
        <f>IF(N423="základní",J423,0)</f>
        <v>851.21</v>
      </c>
      <c r="BF423" s="158">
        <f>IF(N423="snížená",J423,0)</f>
        <v>0</v>
      </c>
      <c r="BG423" s="158">
        <f>IF(N423="zákl. přenesená",J423,0)</f>
        <v>0</v>
      </c>
      <c r="BH423" s="158">
        <f>IF(N423="sníž. přenesená",J423,0)</f>
        <v>0</v>
      </c>
      <c r="BI423" s="158">
        <f>IF(N423="nulová",J423,0)</f>
        <v>0</v>
      </c>
      <c r="BJ423" s="18" t="s">
        <v>78</v>
      </c>
      <c r="BK423" s="158">
        <f>ROUND(I423*H423,2)</f>
        <v>851.21</v>
      </c>
      <c r="BL423" s="18" t="s">
        <v>158</v>
      </c>
      <c r="BM423" s="157" t="s">
        <v>1703</v>
      </c>
    </row>
    <row r="424" spans="1:65" s="13" customFormat="1">
      <c r="B424" s="159"/>
      <c r="D424" s="160" t="s">
        <v>160</v>
      </c>
      <c r="E424" s="161" t="s">
        <v>1</v>
      </c>
      <c r="F424" s="162" t="s">
        <v>1701</v>
      </c>
      <c r="H424" s="163">
        <v>108.85</v>
      </c>
      <c r="L424" s="159"/>
      <c r="M424" s="164"/>
      <c r="N424" s="165"/>
      <c r="O424" s="165"/>
      <c r="P424" s="165"/>
      <c r="Q424" s="165"/>
      <c r="R424" s="165"/>
      <c r="S424" s="165"/>
      <c r="T424" s="166"/>
      <c r="AT424" s="161" t="s">
        <v>160</v>
      </c>
      <c r="AU424" s="161" t="s">
        <v>80</v>
      </c>
      <c r="AV424" s="13" t="s">
        <v>80</v>
      </c>
      <c r="AW424" s="13" t="s">
        <v>27</v>
      </c>
      <c r="AX424" s="13" t="s">
        <v>71</v>
      </c>
      <c r="AY424" s="161" t="s">
        <v>152</v>
      </c>
    </row>
    <row r="425" spans="1:65" s="14" customFormat="1">
      <c r="B425" s="167"/>
      <c r="D425" s="160" t="s">
        <v>160</v>
      </c>
      <c r="E425" s="168" t="s">
        <v>1</v>
      </c>
      <c r="F425" s="169" t="s">
        <v>162</v>
      </c>
      <c r="H425" s="170">
        <v>108.85</v>
      </c>
      <c r="L425" s="167"/>
      <c r="M425" s="171"/>
      <c r="N425" s="172"/>
      <c r="O425" s="172"/>
      <c r="P425" s="172"/>
      <c r="Q425" s="172"/>
      <c r="R425" s="172"/>
      <c r="S425" s="172"/>
      <c r="T425" s="173"/>
      <c r="AT425" s="168" t="s">
        <v>160</v>
      </c>
      <c r="AU425" s="168" t="s">
        <v>80</v>
      </c>
      <c r="AV425" s="14" t="s">
        <v>158</v>
      </c>
      <c r="AW425" s="14" t="s">
        <v>27</v>
      </c>
      <c r="AX425" s="14" t="s">
        <v>78</v>
      </c>
      <c r="AY425" s="168" t="s">
        <v>152</v>
      </c>
    </row>
    <row r="426" spans="1:65" s="2" customFormat="1" ht="21.75" customHeight="1">
      <c r="A426" s="30"/>
      <c r="B426" s="146"/>
      <c r="C426" s="147" t="s">
        <v>471</v>
      </c>
      <c r="D426" s="147" t="s">
        <v>154</v>
      </c>
      <c r="E426" s="148" t="s">
        <v>1090</v>
      </c>
      <c r="F426" s="149" t="s">
        <v>1091</v>
      </c>
      <c r="G426" s="150" t="s">
        <v>157</v>
      </c>
      <c r="H426" s="151">
        <v>108.85</v>
      </c>
      <c r="I426" s="152">
        <v>36.71</v>
      </c>
      <c r="J426" s="152">
        <f>ROUND(I426*H426,2)</f>
        <v>3995.88</v>
      </c>
      <c r="K426" s="149" t="s">
        <v>173</v>
      </c>
      <c r="L426" s="31"/>
      <c r="M426" s="153" t="s">
        <v>1</v>
      </c>
      <c r="N426" s="154" t="s">
        <v>36</v>
      </c>
      <c r="O426" s="155">
        <v>0.127</v>
      </c>
      <c r="P426" s="155">
        <f>O426*H426</f>
        <v>13.82395</v>
      </c>
      <c r="Q426" s="155">
        <v>0</v>
      </c>
      <c r="R426" s="155">
        <f>Q426*H426</f>
        <v>0</v>
      </c>
      <c r="S426" s="155">
        <v>0</v>
      </c>
      <c r="T426" s="156">
        <f>S426*H426</f>
        <v>0</v>
      </c>
      <c r="U426" s="30"/>
      <c r="V426" s="30"/>
      <c r="W426" s="30"/>
      <c r="X426" s="30"/>
      <c r="Y426" s="30"/>
      <c r="Z426" s="30"/>
      <c r="AA426" s="30"/>
      <c r="AB426" s="30"/>
      <c r="AC426" s="30"/>
      <c r="AD426" s="30"/>
      <c r="AE426" s="30"/>
      <c r="AR426" s="157" t="s">
        <v>158</v>
      </c>
      <c r="AT426" s="157" t="s">
        <v>154</v>
      </c>
      <c r="AU426" s="157" t="s">
        <v>80</v>
      </c>
      <c r="AY426" s="18" t="s">
        <v>152</v>
      </c>
      <c r="BE426" s="158">
        <f>IF(N426="základní",J426,0)</f>
        <v>3995.88</v>
      </c>
      <c r="BF426" s="158">
        <f>IF(N426="snížená",J426,0)</f>
        <v>0</v>
      </c>
      <c r="BG426" s="158">
        <f>IF(N426="zákl. přenesená",J426,0)</f>
        <v>0</v>
      </c>
      <c r="BH426" s="158">
        <f>IF(N426="sníž. přenesená",J426,0)</f>
        <v>0</v>
      </c>
      <c r="BI426" s="158">
        <f>IF(N426="nulová",J426,0)</f>
        <v>0</v>
      </c>
      <c r="BJ426" s="18" t="s">
        <v>78</v>
      </c>
      <c r="BK426" s="158">
        <f>ROUND(I426*H426,2)</f>
        <v>3995.88</v>
      </c>
      <c r="BL426" s="18" t="s">
        <v>158</v>
      </c>
      <c r="BM426" s="157" t="s">
        <v>1704</v>
      </c>
    </row>
    <row r="427" spans="1:65" s="13" customFormat="1">
      <c r="B427" s="159"/>
      <c r="D427" s="160" t="s">
        <v>160</v>
      </c>
      <c r="E427" s="161" t="s">
        <v>1</v>
      </c>
      <c r="F427" s="162" t="s">
        <v>1701</v>
      </c>
      <c r="H427" s="163">
        <v>108.85</v>
      </c>
      <c r="L427" s="159"/>
      <c r="M427" s="164"/>
      <c r="N427" s="165"/>
      <c r="O427" s="165"/>
      <c r="P427" s="165"/>
      <c r="Q427" s="165"/>
      <c r="R427" s="165"/>
      <c r="S427" s="165"/>
      <c r="T427" s="166"/>
      <c r="AT427" s="161" t="s">
        <v>160</v>
      </c>
      <c r="AU427" s="161" t="s">
        <v>80</v>
      </c>
      <c r="AV427" s="13" t="s">
        <v>80</v>
      </c>
      <c r="AW427" s="13" t="s">
        <v>27</v>
      </c>
      <c r="AX427" s="13" t="s">
        <v>71</v>
      </c>
      <c r="AY427" s="161" t="s">
        <v>152</v>
      </c>
    </row>
    <row r="428" spans="1:65" s="14" customFormat="1">
      <c r="B428" s="167"/>
      <c r="D428" s="160" t="s">
        <v>160</v>
      </c>
      <c r="E428" s="168" t="s">
        <v>1</v>
      </c>
      <c r="F428" s="169" t="s">
        <v>162</v>
      </c>
      <c r="H428" s="170">
        <v>108.85</v>
      </c>
      <c r="L428" s="167"/>
      <c r="M428" s="171"/>
      <c r="N428" s="172"/>
      <c r="O428" s="172"/>
      <c r="P428" s="172"/>
      <c r="Q428" s="172"/>
      <c r="R428" s="172"/>
      <c r="S428" s="172"/>
      <c r="T428" s="173"/>
      <c r="AT428" s="168" t="s">
        <v>160</v>
      </c>
      <c r="AU428" s="168" t="s">
        <v>80</v>
      </c>
      <c r="AV428" s="14" t="s">
        <v>158</v>
      </c>
      <c r="AW428" s="14" t="s">
        <v>27</v>
      </c>
      <c r="AX428" s="14" t="s">
        <v>78</v>
      </c>
      <c r="AY428" s="168" t="s">
        <v>152</v>
      </c>
    </row>
    <row r="429" spans="1:65" s="2" customFormat="1" ht="16.5" customHeight="1">
      <c r="A429" s="30"/>
      <c r="B429" s="146"/>
      <c r="C429" s="147" t="s">
        <v>477</v>
      </c>
      <c r="D429" s="147" t="s">
        <v>154</v>
      </c>
      <c r="E429" s="148" t="s">
        <v>1094</v>
      </c>
      <c r="F429" s="149" t="s">
        <v>1095</v>
      </c>
      <c r="G429" s="150" t="s">
        <v>157</v>
      </c>
      <c r="H429" s="151">
        <v>108.85</v>
      </c>
      <c r="I429" s="152">
        <v>9.73</v>
      </c>
      <c r="J429" s="152">
        <f>ROUND(I429*H429,2)</f>
        <v>1059.1099999999999</v>
      </c>
      <c r="K429" s="149" t="s">
        <v>173</v>
      </c>
      <c r="L429" s="31"/>
      <c r="M429" s="153" t="s">
        <v>1</v>
      </c>
      <c r="N429" s="154" t="s">
        <v>36</v>
      </c>
      <c r="O429" s="155">
        <v>2.5000000000000001E-2</v>
      </c>
      <c r="P429" s="155">
        <f>O429*H429</f>
        <v>2.7212499999999999</v>
      </c>
      <c r="Q429" s="155">
        <v>2.2000000000000001E-4</v>
      </c>
      <c r="R429" s="155">
        <f>Q429*H429</f>
        <v>2.3947E-2</v>
      </c>
      <c r="S429" s="155">
        <v>0</v>
      </c>
      <c r="T429" s="156">
        <f>S429*H429</f>
        <v>0</v>
      </c>
      <c r="U429" s="30"/>
      <c r="V429" s="30"/>
      <c r="W429" s="30"/>
      <c r="X429" s="30"/>
      <c r="Y429" s="30"/>
      <c r="Z429" s="30"/>
      <c r="AA429" s="30"/>
      <c r="AB429" s="30"/>
      <c r="AC429" s="30"/>
      <c r="AD429" s="30"/>
      <c r="AE429" s="30"/>
      <c r="AR429" s="157" t="s">
        <v>158</v>
      </c>
      <c r="AT429" s="157" t="s">
        <v>154</v>
      </c>
      <c r="AU429" s="157" t="s">
        <v>80</v>
      </c>
      <c r="AY429" s="18" t="s">
        <v>152</v>
      </c>
      <c r="BE429" s="158">
        <f>IF(N429="základní",J429,0)</f>
        <v>1059.1099999999999</v>
      </c>
      <c r="BF429" s="158">
        <f>IF(N429="snížená",J429,0)</f>
        <v>0</v>
      </c>
      <c r="BG429" s="158">
        <f>IF(N429="zákl. přenesená",J429,0)</f>
        <v>0</v>
      </c>
      <c r="BH429" s="158">
        <f>IF(N429="sníž. přenesená",J429,0)</f>
        <v>0</v>
      </c>
      <c r="BI429" s="158">
        <f>IF(N429="nulová",J429,0)</f>
        <v>0</v>
      </c>
      <c r="BJ429" s="18" t="s">
        <v>78</v>
      </c>
      <c r="BK429" s="158">
        <f>ROUND(I429*H429,2)</f>
        <v>1059.1099999999999</v>
      </c>
      <c r="BL429" s="18" t="s">
        <v>158</v>
      </c>
      <c r="BM429" s="157" t="s">
        <v>1705</v>
      </c>
    </row>
    <row r="430" spans="1:65" s="13" customFormat="1">
      <c r="B430" s="159"/>
      <c r="D430" s="160" t="s">
        <v>160</v>
      </c>
      <c r="E430" s="161" t="s">
        <v>1</v>
      </c>
      <c r="F430" s="162" t="s">
        <v>1701</v>
      </c>
      <c r="H430" s="163">
        <v>108.85</v>
      </c>
      <c r="L430" s="159"/>
      <c r="M430" s="164"/>
      <c r="N430" s="165"/>
      <c r="O430" s="165"/>
      <c r="P430" s="165"/>
      <c r="Q430" s="165"/>
      <c r="R430" s="165"/>
      <c r="S430" s="165"/>
      <c r="T430" s="166"/>
      <c r="AT430" s="161" t="s">
        <v>160</v>
      </c>
      <c r="AU430" s="161" t="s">
        <v>80</v>
      </c>
      <c r="AV430" s="13" t="s">
        <v>80</v>
      </c>
      <c r="AW430" s="13" t="s">
        <v>27</v>
      </c>
      <c r="AX430" s="13" t="s">
        <v>71</v>
      </c>
      <c r="AY430" s="161" t="s">
        <v>152</v>
      </c>
    </row>
    <row r="431" spans="1:65" s="14" customFormat="1">
      <c r="B431" s="167"/>
      <c r="D431" s="160" t="s">
        <v>160</v>
      </c>
      <c r="E431" s="168" t="s">
        <v>1</v>
      </c>
      <c r="F431" s="169" t="s">
        <v>162</v>
      </c>
      <c r="H431" s="170">
        <v>108.85</v>
      </c>
      <c r="L431" s="167"/>
      <c r="M431" s="171"/>
      <c r="N431" s="172"/>
      <c r="O431" s="172"/>
      <c r="P431" s="172"/>
      <c r="Q431" s="172"/>
      <c r="R431" s="172"/>
      <c r="S431" s="172"/>
      <c r="T431" s="173"/>
      <c r="AT431" s="168" t="s">
        <v>160</v>
      </c>
      <c r="AU431" s="168" t="s">
        <v>80</v>
      </c>
      <c r="AV431" s="14" t="s">
        <v>158</v>
      </c>
      <c r="AW431" s="14" t="s">
        <v>27</v>
      </c>
      <c r="AX431" s="14" t="s">
        <v>78</v>
      </c>
      <c r="AY431" s="168" t="s">
        <v>152</v>
      </c>
    </row>
    <row r="432" spans="1:65" s="2" customFormat="1" ht="21.75" customHeight="1">
      <c r="A432" s="30"/>
      <c r="B432" s="146"/>
      <c r="C432" s="147" t="s">
        <v>481</v>
      </c>
      <c r="D432" s="147" t="s">
        <v>154</v>
      </c>
      <c r="E432" s="148" t="s">
        <v>1098</v>
      </c>
      <c r="F432" s="149" t="s">
        <v>1099</v>
      </c>
      <c r="G432" s="150" t="s">
        <v>306</v>
      </c>
      <c r="H432" s="151">
        <v>155.08000000000001</v>
      </c>
      <c r="I432" s="152">
        <v>38.369999999999997</v>
      </c>
      <c r="J432" s="152">
        <f>ROUND(I432*H432,2)</f>
        <v>5950.42</v>
      </c>
      <c r="K432" s="149" t="s">
        <v>173</v>
      </c>
      <c r="L432" s="31"/>
      <c r="M432" s="153" t="s">
        <v>1</v>
      </c>
      <c r="N432" s="154" t="s">
        <v>36</v>
      </c>
      <c r="O432" s="155">
        <v>3.5000000000000003E-2</v>
      </c>
      <c r="P432" s="155">
        <f>O432*H432</f>
        <v>5.4278000000000013</v>
      </c>
      <c r="Q432" s="155">
        <v>6.0000000000000002E-5</v>
      </c>
      <c r="R432" s="155">
        <f>Q432*H432</f>
        <v>9.3048000000000002E-3</v>
      </c>
      <c r="S432" s="155">
        <v>0</v>
      </c>
      <c r="T432" s="156">
        <f>S432*H432</f>
        <v>0</v>
      </c>
      <c r="U432" s="30"/>
      <c r="V432" s="30"/>
      <c r="W432" s="30"/>
      <c r="X432" s="30"/>
      <c r="Y432" s="30"/>
      <c r="Z432" s="30"/>
      <c r="AA432" s="30"/>
      <c r="AB432" s="30"/>
      <c r="AC432" s="30"/>
      <c r="AD432" s="30"/>
      <c r="AE432" s="30"/>
      <c r="AR432" s="157" t="s">
        <v>158</v>
      </c>
      <c r="AT432" s="157" t="s">
        <v>154</v>
      </c>
      <c r="AU432" s="157" t="s">
        <v>80</v>
      </c>
      <c r="AY432" s="18" t="s">
        <v>152</v>
      </c>
      <c r="BE432" s="158">
        <f>IF(N432="základní",J432,0)</f>
        <v>5950.42</v>
      </c>
      <c r="BF432" s="158">
        <f>IF(N432="snížená",J432,0)</f>
        <v>0</v>
      </c>
      <c r="BG432" s="158">
        <f>IF(N432="zákl. přenesená",J432,0)</f>
        <v>0</v>
      </c>
      <c r="BH432" s="158">
        <f>IF(N432="sníž. přenesená",J432,0)</f>
        <v>0</v>
      </c>
      <c r="BI432" s="158">
        <f>IF(N432="nulová",J432,0)</f>
        <v>0</v>
      </c>
      <c r="BJ432" s="18" t="s">
        <v>78</v>
      </c>
      <c r="BK432" s="158">
        <f>ROUND(I432*H432,2)</f>
        <v>5950.42</v>
      </c>
      <c r="BL432" s="18" t="s">
        <v>158</v>
      </c>
      <c r="BM432" s="157" t="s">
        <v>1706</v>
      </c>
    </row>
    <row r="433" spans="1:65" s="15" customFormat="1">
      <c r="B433" s="174"/>
      <c r="D433" s="160" t="s">
        <v>160</v>
      </c>
      <c r="E433" s="175" t="s">
        <v>1</v>
      </c>
      <c r="F433" s="176" t="s">
        <v>1707</v>
      </c>
      <c r="H433" s="175" t="s">
        <v>1</v>
      </c>
      <c r="L433" s="174"/>
      <c r="M433" s="177"/>
      <c r="N433" s="178"/>
      <c r="O433" s="178"/>
      <c r="P433" s="178"/>
      <c r="Q433" s="178"/>
      <c r="R433" s="178"/>
      <c r="S433" s="178"/>
      <c r="T433" s="179"/>
      <c r="AT433" s="175" t="s">
        <v>160</v>
      </c>
      <c r="AU433" s="175" t="s">
        <v>80</v>
      </c>
      <c r="AV433" s="15" t="s">
        <v>78</v>
      </c>
      <c r="AW433" s="15" t="s">
        <v>27</v>
      </c>
      <c r="AX433" s="15" t="s">
        <v>71</v>
      </c>
      <c r="AY433" s="175" t="s">
        <v>152</v>
      </c>
    </row>
    <row r="434" spans="1:65" s="13" customFormat="1" ht="33.75">
      <c r="B434" s="159"/>
      <c r="D434" s="160" t="s">
        <v>160</v>
      </c>
      <c r="E434" s="161" t="s">
        <v>1</v>
      </c>
      <c r="F434" s="162" t="s">
        <v>1708</v>
      </c>
      <c r="H434" s="163">
        <v>155.08000000000001</v>
      </c>
      <c r="L434" s="159"/>
      <c r="M434" s="164"/>
      <c r="N434" s="165"/>
      <c r="O434" s="165"/>
      <c r="P434" s="165"/>
      <c r="Q434" s="165"/>
      <c r="R434" s="165"/>
      <c r="S434" s="165"/>
      <c r="T434" s="166"/>
      <c r="AT434" s="161" t="s">
        <v>160</v>
      </c>
      <c r="AU434" s="161" t="s">
        <v>80</v>
      </c>
      <c r="AV434" s="13" t="s">
        <v>80</v>
      </c>
      <c r="AW434" s="13" t="s">
        <v>27</v>
      </c>
      <c r="AX434" s="13" t="s">
        <v>71</v>
      </c>
      <c r="AY434" s="161" t="s">
        <v>152</v>
      </c>
    </row>
    <row r="435" spans="1:65" s="14" customFormat="1">
      <c r="B435" s="167"/>
      <c r="D435" s="160" t="s">
        <v>160</v>
      </c>
      <c r="E435" s="168" t="s">
        <v>1</v>
      </c>
      <c r="F435" s="169" t="s">
        <v>162</v>
      </c>
      <c r="H435" s="170">
        <v>155.08000000000001</v>
      </c>
      <c r="L435" s="167"/>
      <c r="M435" s="171"/>
      <c r="N435" s="172"/>
      <c r="O435" s="172"/>
      <c r="P435" s="172"/>
      <c r="Q435" s="172"/>
      <c r="R435" s="172"/>
      <c r="S435" s="172"/>
      <c r="T435" s="173"/>
      <c r="AT435" s="168" t="s">
        <v>160</v>
      </c>
      <c r="AU435" s="168" t="s">
        <v>80</v>
      </c>
      <c r="AV435" s="14" t="s">
        <v>158</v>
      </c>
      <c r="AW435" s="14" t="s">
        <v>27</v>
      </c>
      <c r="AX435" s="14" t="s">
        <v>78</v>
      </c>
      <c r="AY435" s="168" t="s">
        <v>152</v>
      </c>
    </row>
    <row r="436" spans="1:65" s="2" customFormat="1" ht="21.75" customHeight="1">
      <c r="A436" s="30"/>
      <c r="B436" s="146"/>
      <c r="C436" s="147" t="s">
        <v>486</v>
      </c>
      <c r="D436" s="147" t="s">
        <v>154</v>
      </c>
      <c r="E436" s="148" t="s">
        <v>1105</v>
      </c>
      <c r="F436" s="149" t="s">
        <v>1106</v>
      </c>
      <c r="G436" s="150" t="s">
        <v>306</v>
      </c>
      <c r="H436" s="151">
        <v>155.08000000000001</v>
      </c>
      <c r="I436" s="152">
        <v>20.2</v>
      </c>
      <c r="J436" s="152">
        <f>ROUND(I436*H436,2)</f>
        <v>3132.62</v>
      </c>
      <c r="K436" s="149" t="s">
        <v>173</v>
      </c>
      <c r="L436" s="31"/>
      <c r="M436" s="153" t="s">
        <v>1</v>
      </c>
      <c r="N436" s="154" t="s">
        <v>36</v>
      </c>
      <c r="O436" s="155">
        <v>0.04</v>
      </c>
      <c r="P436" s="155">
        <f>O436*H436</f>
        <v>6.2032000000000007</v>
      </c>
      <c r="Q436" s="155">
        <v>2.0000000000000002E-5</v>
      </c>
      <c r="R436" s="155">
        <f>Q436*H436</f>
        <v>3.1016000000000004E-3</v>
      </c>
      <c r="S436" s="155">
        <v>0</v>
      </c>
      <c r="T436" s="156">
        <f>S436*H436</f>
        <v>0</v>
      </c>
      <c r="U436" s="30"/>
      <c r="V436" s="30"/>
      <c r="W436" s="30"/>
      <c r="X436" s="30"/>
      <c r="Y436" s="30"/>
      <c r="Z436" s="30"/>
      <c r="AA436" s="30"/>
      <c r="AB436" s="30"/>
      <c r="AC436" s="30"/>
      <c r="AD436" s="30"/>
      <c r="AE436" s="30"/>
      <c r="AR436" s="157" t="s">
        <v>158</v>
      </c>
      <c r="AT436" s="157" t="s">
        <v>154</v>
      </c>
      <c r="AU436" s="157" t="s">
        <v>80</v>
      </c>
      <c r="AY436" s="18" t="s">
        <v>152</v>
      </c>
      <c r="BE436" s="158">
        <f>IF(N436="základní",J436,0)</f>
        <v>3132.62</v>
      </c>
      <c r="BF436" s="158">
        <f>IF(N436="snížená",J436,0)</f>
        <v>0</v>
      </c>
      <c r="BG436" s="158">
        <f>IF(N436="zákl. přenesená",J436,0)</f>
        <v>0</v>
      </c>
      <c r="BH436" s="158">
        <f>IF(N436="sníž. přenesená",J436,0)</f>
        <v>0</v>
      </c>
      <c r="BI436" s="158">
        <f>IF(N436="nulová",J436,0)</f>
        <v>0</v>
      </c>
      <c r="BJ436" s="18" t="s">
        <v>78</v>
      </c>
      <c r="BK436" s="158">
        <f>ROUND(I436*H436,2)</f>
        <v>3132.62</v>
      </c>
      <c r="BL436" s="18" t="s">
        <v>158</v>
      </c>
      <c r="BM436" s="157" t="s">
        <v>1709</v>
      </c>
    </row>
    <row r="437" spans="1:65" s="15" customFormat="1">
      <c r="B437" s="174"/>
      <c r="D437" s="160" t="s">
        <v>160</v>
      </c>
      <c r="E437" s="175" t="s">
        <v>1</v>
      </c>
      <c r="F437" s="176" t="s">
        <v>1707</v>
      </c>
      <c r="H437" s="175" t="s">
        <v>1</v>
      </c>
      <c r="L437" s="174"/>
      <c r="M437" s="177"/>
      <c r="N437" s="178"/>
      <c r="O437" s="178"/>
      <c r="P437" s="178"/>
      <c r="Q437" s="178"/>
      <c r="R437" s="178"/>
      <c r="S437" s="178"/>
      <c r="T437" s="179"/>
      <c r="AT437" s="175" t="s">
        <v>160</v>
      </c>
      <c r="AU437" s="175" t="s">
        <v>80</v>
      </c>
      <c r="AV437" s="15" t="s">
        <v>78</v>
      </c>
      <c r="AW437" s="15" t="s">
        <v>27</v>
      </c>
      <c r="AX437" s="15" t="s">
        <v>71</v>
      </c>
      <c r="AY437" s="175" t="s">
        <v>152</v>
      </c>
    </row>
    <row r="438" spans="1:65" s="13" customFormat="1" ht="33.75">
      <c r="B438" s="159"/>
      <c r="D438" s="160" t="s">
        <v>160</v>
      </c>
      <c r="E438" s="161" t="s">
        <v>1</v>
      </c>
      <c r="F438" s="162" t="s">
        <v>1708</v>
      </c>
      <c r="H438" s="163">
        <v>155.08000000000001</v>
      </c>
      <c r="L438" s="159"/>
      <c r="M438" s="164"/>
      <c r="N438" s="165"/>
      <c r="O438" s="165"/>
      <c r="P438" s="165"/>
      <c r="Q438" s="165"/>
      <c r="R438" s="165"/>
      <c r="S438" s="165"/>
      <c r="T438" s="166"/>
      <c r="AT438" s="161" t="s">
        <v>160</v>
      </c>
      <c r="AU438" s="161" t="s">
        <v>80</v>
      </c>
      <c r="AV438" s="13" t="s">
        <v>80</v>
      </c>
      <c r="AW438" s="13" t="s">
        <v>27</v>
      </c>
      <c r="AX438" s="13" t="s">
        <v>71</v>
      </c>
      <c r="AY438" s="161" t="s">
        <v>152</v>
      </c>
    </row>
    <row r="439" spans="1:65" s="14" customFormat="1">
      <c r="B439" s="167"/>
      <c r="D439" s="160" t="s">
        <v>160</v>
      </c>
      <c r="E439" s="168" t="s">
        <v>1</v>
      </c>
      <c r="F439" s="169" t="s">
        <v>162</v>
      </c>
      <c r="H439" s="170">
        <v>155.08000000000001</v>
      </c>
      <c r="L439" s="167"/>
      <c r="M439" s="171"/>
      <c r="N439" s="172"/>
      <c r="O439" s="172"/>
      <c r="P439" s="172"/>
      <c r="Q439" s="172"/>
      <c r="R439" s="172"/>
      <c r="S439" s="172"/>
      <c r="T439" s="173"/>
      <c r="AT439" s="168" t="s">
        <v>160</v>
      </c>
      <c r="AU439" s="168" t="s">
        <v>80</v>
      </c>
      <c r="AV439" s="14" t="s">
        <v>158</v>
      </c>
      <c r="AW439" s="14" t="s">
        <v>27</v>
      </c>
      <c r="AX439" s="14" t="s">
        <v>78</v>
      </c>
      <c r="AY439" s="168" t="s">
        <v>152</v>
      </c>
    </row>
    <row r="440" spans="1:65" s="12" customFormat="1" ht="22.9" customHeight="1">
      <c r="B440" s="134"/>
      <c r="D440" s="135" t="s">
        <v>70</v>
      </c>
      <c r="E440" s="144" t="s">
        <v>201</v>
      </c>
      <c r="F440" s="144" t="s">
        <v>227</v>
      </c>
      <c r="J440" s="145">
        <f>BK440</f>
        <v>10953.36</v>
      </c>
      <c r="L440" s="134"/>
      <c r="M440" s="138"/>
      <c r="N440" s="139"/>
      <c r="O440" s="139"/>
      <c r="P440" s="140">
        <f>SUM(P441:P442)</f>
        <v>56.059079999999994</v>
      </c>
      <c r="Q440" s="139"/>
      <c r="R440" s="140">
        <f>SUM(R441:R442)</f>
        <v>7.2804000000000002E-3</v>
      </c>
      <c r="S440" s="139"/>
      <c r="T440" s="141">
        <f>SUM(T441:T442)</f>
        <v>0</v>
      </c>
      <c r="AR440" s="135" t="s">
        <v>78</v>
      </c>
      <c r="AT440" s="142" t="s">
        <v>70</v>
      </c>
      <c r="AU440" s="142" t="s">
        <v>78</v>
      </c>
      <c r="AY440" s="135" t="s">
        <v>152</v>
      </c>
      <c r="BK440" s="143">
        <f>SUM(BK441:BK442)</f>
        <v>10953.36</v>
      </c>
    </row>
    <row r="441" spans="1:65" s="2" customFormat="1" ht="21.75" customHeight="1">
      <c r="A441" s="30"/>
      <c r="B441" s="146"/>
      <c r="C441" s="147" t="s">
        <v>490</v>
      </c>
      <c r="D441" s="147" t="s">
        <v>154</v>
      </c>
      <c r="E441" s="148" t="s">
        <v>1125</v>
      </c>
      <c r="F441" s="149" t="s">
        <v>1126</v>
      </c>
      <c r="G441" s="150" t="s">
        <v>157</v>
      </c>
      <c r="H441" s="151">
        <v>182.01</v>
      </c>
      <c r="I441" s="152">
        <v>60.18</v>
      </c>
      <c r="J441" s="152">
        <f>ROUND(I441*H441,2)</f>
        <v>10953.36</v>
      </c>
      <c r="K441" s="149" t="s">
        <v>173</v>
      </c>
      <c r="L441" s="31"/>
      <c r="M441" s="153" t="s">
        <v>1</v>
      </c>
      <c r="N441" s="154" t="s">
        <v>36</v>
      </c>
      <c r="O441" s="155">
        <v>0.308</v>
      </c>
      <c r="P441" s="155">
        <f>O441*H441</f>
        <v>56.059079999999994</v>
      </c>
      <c r="Q441" s="155">
        <v>4.0000000000000003E-5</v>
      </c>
      <c r="R441" s="155">
        <f>Q441*H441</f>
        <v>7.2804000000000002E-3</v>
      </c>
      <c r="S441" s="155">
        <v>0</v>
      </c>
      <c r="T441" s="156">
        <f>S441*H441</f>
        <v>0</v>
      </c>
      <c r="U441" s="30"/>
      <c r="V441" s="30"/>
      <c r="W441" s="30"/>
      <c r="X441" s="30"/>
      <c r="Y441" s="30"/>
      <c r="Z441" s="30"/>
      <c r="AA441" s="30"/>
      <c r="AB441" s="30"/>
      <c r="AC441" s="30"/>
      <c r="AD441" s="30"/>
      <c r="AE441" s="30"/>
      <c r="AR441" s="157" t="s">
        <v>158</v>
      </c>
      <c r="AT441" s="157" t="s">
        <v>154</v>
      </c>
      <c r="AU441" s="157" t="s">
        <v>80</v>
      </c>
      <c r="AY441" s="18" t="s">
        <v>152</v>
      </c>
      <c r="BE441" s="158">
        <f>IF(N441="základní",J441,0)</f>
        <v>10953.36</v>
      </c>
      <c r="BF441" s="158">
        <f>IF(N441="snížená",J441,0)</f>
        <v>0</v>
      </c>
      <c r="BG441" s="158">
        <f>IF(N441="zákl. přenesená",J441,0)</f>
        <v>0</v>
      </c>
      <c r="BH441" s="158">
        <f>IF(N441="sníž. přenesená",J441,0)</f>
        <v>0</v>
      </c>
      <c r="BI441" s="158">
        <f>IF(N441="nulová",J441,0)</f>
        <v>0</v>
      </c>
      <c r="BJ441" s="18" t="s">
        <v>78</v>
      </c>
      <c r="BK441" s="158">
        <f>ROUND(I441*H441,2)</f>
        <v>10953.36</v>
      </c>
      <c r="BL441" s="18" t="s">
        <v>158</v>
      </c>
      <c r="BM441" s="157" t="s">
        <v>1710</v>
      </c>
    </row>
    <row r="442" spans="1:65" s="13" customFormat="1" ht="22.5">
      <c r="B442" s="159"/>
      <c r="D442" s="160" t="s">
        <v>160</v>
      </c>
      <c r="E442" s="161" t="s">
        <v>1</v>
      </c>
      <c r="F442" s="162" t="s">
        <v>1711</v>
      </c>
      <c r="H442" s="163">
        <v>182.01</v>
      </c>
      <c r="L442" s="159"/>
      <c r="M442" s="164"/>
      <c r="N442" s="165"/>
      <c r="O442" s="165"/>
      <c r="P442" s="165"/>
      <c r="Q442" s="165"/>
      <c r="R442" s="165"/>
      <c r="S442" s="165"/>
      <c r="T442" s="166"/>
      <c r="AT442" s="161" t="s">
        <v>160</v>
      </c>
      <c r="AU442" s="161" t="s">
        <v>80</v>
      </c>
      <c r="AV442" s="13" t="s">
        <v>80</v>
      </c>
      <c r="AW442" s="13" t="s">
        <v>27</v>
      </c>
      <c r="AX442" s="13" t="s">
        <v>78</v>
      </c>
      <c r="AY442" s="161" t="s">
        <v>152</v>
      </c>
    </row>
    <row r="443" spans="1:65" s="12" customFormat="1" ht="22.9" customHeight="1">
      <c r="B443" s="134"/>
      <c r="D443" s="135" t="s">
        <v>70</v>
      </c>
      <c r="E443" s="144" t="s">
        <v>441</v>
      </c>
      <c r="F443" s="144" t="s">
        <v>442</v>
      </c>
      <c r="J443" s="145">
        <f>BK443</f>
        <v>24446.94</v>
      </c>
      <c r="L443" s="134"/>
      <c r="M443" s="138"/>
      <c r="N443" s="139"/>
      <c r="O443" s="139"/>
      <c r="P443" s="140">
        <f>P444</f>
        <v>57.648310000000002</v>
      </c>
      <c r="Q443" s="139"/>
      <c r="R443" s="140">
        <f>R444</f>
        <v>0</v>
      </c>
      <c r="S443" s="139"/>
      <c r="T443" s="141">
        <f>T444</f>
        <v>0</v>
      </c>
      <c r="AR443" s="135" t="s">
        <v>78</v>
      </c>
      <c r="AT443" s="142" t="s">
        <v>70</v>
      </c>
      <c r="AU443" s="142" t="s">
        <v>78</v>
      </c>
      <c r="AY443" s="135" t="s">
        <v>152</v>
      </c>
      <c r="BK443" s="143">
        <f>BK444</f>
        <v>24446.94</v>
      </c>
    </row>
    <row r="444" spans="1:65" s="2" customFormat="1" ht="21.75" customHeight="1">
      <c r="A444" s="30"/>
      <c r="B444" s="146"/>
      <c r="C444" s="147" t="s">
        <v>495</v>
      </c>
      <c r="D444" s="147" t="s">
        <v>154</v>
      </c>
      <c r="E444" s="148" t="s">
        <v>1154</v>
      </c>
      <c r="F444" s="149" t="s">
        <v>1155</v>
      </c>
      <c r="G444" s="150" t="s">
        <v>214</v>
      </c>
      <c r="H444" s="151">
        <v>144.845</v>
      </c>
      <c r="I444" s="152">
        <v>168.78</v>
      </c>
      <c r="J444" s="152">
        <f>ROUND(I444*H444,2)</f>
        <v>24446.94</v>
      </c>
      <c r="K444" s="149" t="s">
        <v>173</v>
      </c>
      <c r="L444" s="31"/>
      <c r="M444" s="153" t="s">
        <v>1</v>
      </c>
      <c r="N444" s="154" t="s">
        <v>36</v>
      </c>
      <c r="O444" s="155">
        <v>0.39800000000000002</v>
      </c>
      <c r="P444" s="155">
        <f>O444*H444</f>
        <v>57.648310000000002</v>
      </c>
      <c r="Q444" s="155">
        <v>0</v>
      </c>
      <c r="R444" s="155">
        <f>Q444*H444</f>
        <v>0</v>
      </c>
      <c r="S444" s="155">
        <v>0</v>
      </c>
      <c r="T444" s="156">
        <f>S444*H444</f>
        <v>0</v>
      </c>
      <c r="U444" s="30"/>
      <c r="V444" s="30"/>
      <c r="W444" s="30"/>
      <c r="X444" s="30"/>
      <c r="Y444" s="30"/>
      <c r="Z444" s="30"/>
      <c r="AA444" s="30"/>
      <c r="AB444" s="30"/>
      <c r="AC444" s="30"/>
      <c r="AD444" s="30"/>
      <c r="AE444" s="30"/>
      <c r="AR444" s="157" t="s">
        <v>158</v>
      </c>
      <c r="AT444" s="157" t="s">
        <v>154</v>
      </c>
      <c r="AU444" s="157" t="s">
        <v>80</v>
      </c>
      <c r="AY444" s="18" t="s">
        <v>152</v>
      </c>
      <c r="BE444" s="158">
        <f>IF(N444="základní",J444,0)</f>
        <v>24446.94</v>
      </c>
      <c r="BF444" s="158">
        <f>IF(N444="snížená",J444,0)</f>
        <v>0</v>
      </c>
      <c r="BG444" s="158">
        <f>IF(N444="zákl. přenesená",J444,0)</f>
        <v>0</v>
      </c>
      <c r="BH444" s="158">
        <f>IF(N444="sníž. přenesená",J444,0)</f>
        <v>0</v>
      </c>
      <c r="BI444" s="158">
        <f>IF(N444="nulová",J444,0)</f>
        <v>0</v>
      </c>
      <c r="BJ444" s="18" t="s">
        <v>78</v>
      </c>
      <c r="BK444" s="158">
        <f>ROUND(I444*H444,2)</f>
        <v>24446.94</v>
      </c>
      <c r="BL444" s="18" t="s">
        <v>158</v>
      </c>
      <c r="BM444" s="157" t="s">
        <v>1712</v>
      </c>
    </row>
    <row r="445" spans="1:65" s="12" customFormat="1" ht="25.9" customHeight="1">
      <c r="B445" s="134"/>
      <c r="D445" s="135" t="s">
        <v>70</v>
      </c>
      <c r="E445" s="136" t="s">
        <v>447</v>
      </c>
      <c r="F445" s="136" t="s">
        <v>448</v>
      </c>
      <c r="J445" s="137">
        <f>BK445</f>
        <v>1589672.4299999997</v>
      </c>
      <c r="L445" s="134"/>
      <c r="M445" s="138"/>
      <c r="N445" s="139"/>
      <c r="O445" s="139"/>
      <c r="P445" s="140">
        <f>P446+P462+P476+P517+P525+P535+P547+P557+P563+P592+P598+P612+P624+P631+P643</f>
        <v>678.97769600000004</v>
      </c>
      <c r="Q445" s="139"/>
      <c r="R445" s="140">
        <f>R446+R462+R476+R517+R525+R535+R547+R557+R563+R592+R598+R612+R624+R631+R643</f>
        <v>13.712802590000001</v>
      </c>
      <c r="S445" s="139"/>
      <c r="T445" s="141">
        <f>T446+T462+T476+T517+T525+T535+T547+T557+T563+T592+T598+T612+T624+T631+T643</f>
        <v>0</v>
      </c>
      <c r="AR445" s="135" t="s">
        <v>80</v>
      </c>
      <c r="AT445" s="142" t="s">
        <v>70</v>
      </c>
      <c r="AU445" s="142" t="s">
        <v>71</v>
      </c>
      <c r="AY445" s="135" t="s">
        <v>152</v>
      </c>
      <c r="BK445" s="143">
        <f>BK446+BK462+BK476+BK517+BK525+BK535+BK547+BK557+BK563+BK592+BK598+BK612+BK624+BK631+BK643</f>
        <v>1589672.4299999997</v>
      </c>
    </row>
    <row r="446" spans="1:65" s="12" customFormat="1" ht="22.9" customHeight="1">
      <c r="B446" s="134"/>
      <c r="D446" s="135" t="s">
        <v>70</v>
      </c>
      <c r="E446" s="144" t="s">
        <v>1157</v>
      </c>
      <c r="F446" s="144" t="s">
        <v>1158</v>
      </c>
      <c r="J446" s="145">
        <f>BK446</f>
        <v>13134.19</v>
      </c>
      <c r="L446" s="134"/>
      <c r="M446" s="138"/>
      <c r="N446" s="139"/>
      <c r="O446" s="139"/>
      <c r="P446" s="140">
        <f>SUM(P447:P461)</f>
        <v>16.510121999999999</v>
      </c>
      <c r="Q446" s="139"/>
      <c r="R446" s="140">
        <f>SUM(R447:R461)</f>
        <v>0.41415949999999996</v>
      </c>
      <c r="S446" s="139"/>
      <c r="T446" s="141">
        <f>SUM(T447:T461)</f>
        <v>0</v>
      </c>
      <c r="AR446" s="135" t="s">
        <v>80</v>
      </c>
      <c r="AT446" s="142" t="s">
        <v>70</v>
      </c>
      <c r="AU446" s="142" t="s">
        <v>78</v>
      </c>
      <c r="AY446" s="135" t="s">
        <v>152</v>
      </c>
      <c r="BK446" s="143">
        <f>SUM(BK447:BK461)</f>
        <v>13134.19</v>
      </c>
    </row>
    <row r="447" spans="1:65" s="2" customFormat="1" ht="21.75" customHeight="1">
      <c r="A447" s="30"/>
      <c r="B447" s="146"/>
      <c r="C447" s="147" t="s">
        <v>499</v>
      </c>
      <c r="D447" s="147" t="s">
        <v>154</v>
      </c>
      <c r="E447" s="148" t="s">
        <v>1160</v>
      </c>
      <c r="F447" s="149" t="s">
        <v>1161</v>
      </c>
      <c r="G447" s="150" t="s">
        <v>157</v>
      </c>
      <c r="H447" s="151">
        <v>64.424999999999997</v>
      </c>
      <c r="I447" s="152">
        <v>5.95</v>
      </c>
      <c r="J447" s="152">
        <f>ROUND(I447*H447,2)</f>
        <v>383.33</v>
      </c>
      <c r="K447" s="149" t="s">
        <v>173</v>
      </c>
      <c r="L447" s="31"/>
      <c r="M447" s="153" t="s">
        <v>1</v>
      </c>
      <c r="N447" s="154" t="s">
        <v>36</v>
      </c>
      <c r="O447" s="155">
        <v>2.4E-2</v>
      </c>
      <c r="P447" s="155">
        <f>O447*H447</f>
        <v>1.5462</v>
      </c>
      <c r="Q447" s="155">
        <v>0</v>
      </c>
      <c r="R447" s="155">
        <f>Q447*H447</f>
        <v>0</v>
      </c>
      <c r="S447" s="155">
        <v>0</v>
      </c>
      <c r="T447" s="156">
        <f>S447*H447</f>
        <v>0</v>
      </c>
      <c r="U447" s="30"/>
      <c r="V447" s="30"/>
      <c r="W447" s="30"/>
      <c r="X447" s="30"/>
      <c r="Y447" s="30"/>
      <c r="Z447" s="30"/>
      <c r="AA447" s="30"/>
      <c r="AB447" s="30"/>
      <c r="AC447" s="30"/>
      <c r="AD447" s="30"/>
      <c r="AE447" s="30"/>
      <c r="AR447" s="157" t="s">
        <v>244</v>
      </c>
      <c r="AT447" s="157" t="s">
        <v>154</v>
      </c>
      <c r="AU447" s="157" t="s">
        <v>80</v>
      </c>
      <c r="AY447" s="18" t="s">
        <v>152</v>
      </c>
      <c r="BE447" s="158">
        <f>IF(N447="základní",J447,0)</f>
        <v>383.33</v>
      </c>
      <c r="BF447" s="158">
        <f>IF(N447="snížená",J447,0)</f>
        <v>0</v>
      </c>
      <c r="BG447" s="158">
        <f>IF(N447="zákl. přenesená",J447,0)</f>
        <v>0</v>
      </c>
      <c r="BH447" s="158">
        <f>IF(N447="sníž. přenesená",J447,0)</f>
        <v>0</v>
      </c>
      <c r="BI447" s="158">
        <f>IF(N447="nulová",J447,0)</f>
        <v>0</v>
      </c>
      <c r="BJ447" s="18" t="s">
        <v>78</v>
      </c>
      <c r="BK447" s="158">
        <f>ROUND(I447*H447,2)</f>
        <v>383.33</v>
      </c>
      <c r="BL447" s="18" t="s">
        <v>244</v>
      </c>
      <c r="BM447" s="157" t="s">
        <v>1713</v>
      </c>
    </row>
    <row r="448" spans="1:65" s="15" customFormat="1">
      <c r="B448" s="174"/>
      <c r="D448" s="160" t="s">
        <v>160</v>
      </c>
      <c r="E448" s="175" t="s">
        <v>1</v>
      </c>
      <c r="F448" s="176" t="s">
        <v>1714</v>
      </c>
      <c r="H448" s="175" t="s">
        <v>1</v>
      </c>
      <c r="L448" s="174"/>
      <c r="M448" s="177"/>
      <c r="N448" s="178"/>
      <c r="O448" s="178"/>
      <c r="P448" s="178"/>
      <c r="Q448" s="178"/>
      <c r="R448" s="178"/>
      <c r="S448" s="178"/>
      <c r="T448" s="179"/>
      <c r="AT448" s="175" t="s">
        <v>160</v>
      </c>
      <c r="AU448" s="175" t="s">
        <v>80</v>
      </c>
      <c r="AV448" s="15" t="s">
        <v>78</v>
      </c>
      <c r="AW448" s="15" t="s">
        <v>27</v>
      </c>
      <c r="AX448" s="15" t="s">
        <v>71</v>
      </c>
      <c r="AY448" s="175" t="s">
        <v>152</v>
      </c>
    </row>
    <row r="449" spans="1:65" s="13" customFormat="1">
      <c r="B449" s="159"/>
      <c r="D449" s="160" t="s">
        <v>160</v>
      </c>
      <c r="E449" s="161" t="s">
        <v>1</v>
      </c>
      <c r="F449" s="162" t="s">
        <v>1715</v>
      </c>
      <c r="H449" s="163">
        <v>64.424999999999997</v>
      </c>
      <c r="L449" s="159"/>
      <c r="M449" s="164"/>
      <c r="N449" s="165"/>
      <c r="O449" s="165"/>
      <c r="P449" s="165"/>
      <c r="Q449" s="165"/>
      <c r="R449" s="165"/>
      <c r="S449" s="165"/>
      <c r="T449" s="166"/>
      <c r="AT449" s="161" t="s">
        <v>160</v>
      </c>
      <c r="AU449" s="161" t="s">
        <v>80</v>
      </c>
      <c r="AV449" s="13" t="s">
        <v>80</v>
      </c>
      <c r="AW449" s="13" t="s">
        <v>27</v>
      </c>
      <c r="AX449" s="13" t="s">
        <v>71</v>
      </c>
      <c r="AY449" s="161" t="s">
        <v>152</v>
      </c>
    </row>
    <row r="450" spans="1:65" s="16" customFormat="1">
      <c r="B450" s="186"/>
      <c r="D450" s="160" t="s">
        <v>160</v>
      </c>
      <c r="E450" s="187" t="s">
        <v>1</v>
      </c>
      <c r="F450" s="188" t="s">
        <v>691</v>
      </c>
      <c r="H450" s="189">
        <v>64.424999999999997</v>
      </c>
      <c r="L450" s="186"/>
      <c r="M450" s="190"/>
      <c r="N450" s="191"/>
      <c r="O450" s="191"/>
      <c r="P450" s="191"/>
      <c r="Q450" s="191"/>
      <c r="R450" s="191"/>
      <c r="S450" s="191"/>
      <c r="T450" s="192"/>
      <c r="AT450" s="187" t="s">
        <v>160</v>
      </c>
      <c r="AU450" s="187" t="s">
        <v>80</v>
      </c>
      <c r="AV450" s="16" t="s">
        <v>170</v>
      </c>
      <c r="AW450" s="16" t="s">
        <v>27</v>
      </c>
      <c r="AX450" s="16" t="s">
        <v>71</v>
      </c>
      <c r="AY450" s="187" t="s">
        <v>152</v>
      </c>
    </row>
    <row r="451" spans="1:65" s="14" customFormat="1">
      <c r="B451" s="167"/>
      <c r="D451" s="160" t="s">
        <v>160</v>
      </c>
      <c r="E451" s="168" t="s">
        <v>1</v>
      </c>
      <c r="F451" s="169" t="s">
        <v>162</v>
      </c>
      <c r="H451" s="170">
        <v>64.424999999999997</v>
      </c>
      <c r="L451" s="167"/>
      <c r="M451" s="171"/>
      <c r="N451" s="172"/>
      <c r="O451" s="172"/>
      <c r="P451" s="172"/>
      <c r="Q451" s="172"/>
      <c r="R451" s="172"/>
      <c r="S451" s="172"/>
      <c r="T451" s="173"/>
      <c r="AT451" s="168" t="s">
        <v>160</v>
      </c>
      <c r="AU451" s="168" t="s">
        <v>80</v>
      </c>
      <c r="AV451" s="14" t="s">
        <v>158</v>
      </c>
      <c r="AW451" s="14" t="s">
        <v>27</v>
      </c>
      <c r="AX451" s="14" t="s">
        <v>78</v>
      </c>
      <c r="AY451" s="168" t="s">
        <v>152</v>
      </c>
    </row>
    <row r="452" spans="1:65" s="2" customFormat="1" ht="16.5" customHeight="1">
      <c r="A452" s="30"/>
      <c r="B452" s="146"/>
      <c r="C452" s="193" t="s">
        <v>503</v>
      </c>
      <c r="D452" s="193" t="s">
        <v>709</v>
      </c>
      <c r="E452" s="194" t="s">
        <v>1166</v>
      </c>
      <c r="F452" s="195" t="s">
        <v>1167</v>
      </c>
      <c r="G452" s="196" t="s">
        <v>214</v>
      </c>
      <c r="H452" s="197">
        <v>2.5999999999999999E-2</v>
      </c>
      <c r="I452" s="198">
        <v>40640</v>
      </c>
      <c r="J452" s="198">
        <f>ROUND(I452*H452,2)</f>
        <v>1056.6400000000001</v>
      </c>
      <c r="K452" s="195" t="s">
        <v>173</v>
      </c>
      <c r="L452" s="199"/>
      <c r="M452" s="200" t="s">
        <v>1</v>
      </c>
      <c r="N452" s="201" t="s">
        <v>36</v>
      </c>
      <c r="O452" s="155">
        <v>0</v>
      </c>
      <c r="P452" s="155">
        <f>O452*H452</f>
        <v>0</v>
      </c>
      <c r="Q452" s="155">
        <v>1</v>
      </c>
      <c r="R452" s="155">
        <f>Q452*H452</f>
        <v>2.5999999999999999E-2</v>
      </c>
      <c r="S452" s="155">
        <v>0</v>
      </c>
      <c r="T452" s="156">
        <f>S452*H452</f>
        <v>0</v>
      </c>
      <c r="U452" s="30"/>
      <c r="V452" s="30"/>
      <c r="W452" s="30"/>
      <c r="X452" s="30"/>
      <c r="Y452" s="30"/>
      <c r="Z452" s="30"/>
      <c r="AA452" s="30"/>
      <c r="AB452" s="30"/>
      <c r="AC452" s="30"/>
      <c r="AD452" s="30"/>
      <c r="AE452" s="30"/>
      <c r="AR452" s="157" t="s">
        <v>386</v>
      </c>
      <c r="AT452" s="157" t="s">
        <v>709</v>
      </c>
      <c r="AU452" s="157" t="s">
        <v>80</v>
      </c>
      <c r="AY452" s="18" t="s">
        <v>152</v>
      </c>
      <c r="BE452" s="158">
        <f>IF(N452="základní",J452,0)</f>
        <v>1056.6400000000001</v>
      </c>
      <c r="BF452" s="158">
        <f>IF(N452="snížená",J452,0)</f>
        <v>0</v>
      </c>
      <c r="BG452" s="158">
        <f>IF(N452="zákl. přenesená",J452,0)</f>
        <v>0</v>
      </c>
      <c r="BH452" s="158">
        <f>IF(N452="sníž. přenesená",J452,0)</f>
        <v>0</v>
      </c>
      <c r="BI452" s="158">
        <f>IF(N452="nulová",J452,0)</f>
        <v>0</v>
      </c>
      <c r="BJ452" s="18" t="s">
        <v>78</v>
      </c>
      <c r="BK452" s="158">
        <f>ROUND(I452*H452,2)</f>
        <v>1056.6400000000001</v>
      </c>
      <c r="BL452" s="18" t="s">
        <v>244</v>
      </c>
      <c r="BM452" s="157" t="s">
        <v>1716</v>
      </c>
    </row>
    <row r="453" spans="1:65" s="13" customFormat="1">
      <c r="B453" s="159"/>
      <c r="D453" s="160" t="s">
        <v>160</v>
      </c>
      <c r="E453" s="161" t="s">
        <v>1</v>
      </c>
      <c r="F453" s="162" t="s">
        <v>1717</v>
      </c>
      <c r="H453" s="163">
        <v>2.5999999999999999E-2</v>
      </c>
      <c r="L453" s="159"/>
      <c r="M453" s="164"/>
      <c r="N453" s="165"/>
      <c r="O453" s="165"/>
      <c r="P453" s="165"/>
      <c r="Q453" s="165"/>
      <c r="R453" s="165"/>
      <c r="S453" s="165"/>
      <c r="T453" s="166"/>
      <c r="AT453" s="161" t="s">
        <v>160</v>
      </c>
      <c r="AU453" s="161" t="s">
        <v>80</v>
      </c>
      <c r="AV453" s="13" t="s">
        <v>80</v>
      </c>
      <c r="AW453" s="13" t="s">
        <v>27</v>
      </c>
      <c r="AX453" s="13" t="s">
        <v>78</v>
      </c>
      <c r="AY453" s="161" t="s">
        <v>152</v>
      </c>
    </row>
    <row r="454" spans="1:65" s="2" customFormat="1" ht="21.75" customHeight="1">
      <c r="A454" s="30"/>
      <c r="B454" s="146"/>
      <c r="C454" s="147" t="s">
        <v>510</v>
      </c>
      <c r="D454" s="147" t="s">
        <v>154</v>
      </c>
      <c r="E454" s="148" t="s">
        <v>1181</v>
      </c>
      <c r="F454" s="149" t="s">
        <v>1182</v>
      </c>
      <c r="G454" s="150" t="s">
        <v>157</v>
      </c>
      <c r="H454" s="151">
        <v>64.424999999999997</v>
      </c>
      <c r="I454" s="152">
        <v>60.24</v>
      </c>
      <c r="J454" s="152">
        <f>ROUND(I454*H454,2)</f>
        <v>3880.96</v>
      </c>
      <c r="K454" s="149" t="s">
        <v>173</v>
      </c>
      <c r="L454" s="31"/>
      <c r="M454" s="153" t="s">
        <v>1</v>
      </c>
      <c r="N454" s="154" t="s">
        <v>36</v>
      </c>
      <c r="O454" s="155">
        <v>0.222</v>
      </c>
      <c r="P454" s="155">
        <f>O454*H454</f>
        <v>14.302349999999999</v>
      </c>
      <c r="Q454" s="155">
        <v>4.0000000000000002E-4</v>
      </c>
      <c r="R454" s="155">
        <f>Q454*H454</f>
        <v>2.5770000000000001E-2</v>
      </c>
      <c r="S454" s="155">
        <v>0</v>
      </c>
      <c r="T454" s="156">
        <f>S454*H454</f>
        <v>0</v>
      </c>
      <c r="U454" s="30"/>
      <c r="V454" s="30"/>
      <c r="W454" s="30"/>
      <c r="X454" s="30"/>
      <c r="Y454" s="30"/>
      <c r="Z454" s="30"/>
      <c r="AA454" s="30"/>
      <c r="AB454" s="30"/>
      <c r="AC454" s="30"/>
      <c r="AD454" s="30"/>
      <c r="AE454" s="30"/>
      <c r="AR454" s="157" t="s">
        <v>244</v>
      </c>
      <c r="AT454" s="157" t="s">
        <v>154</v>
      </c>
      <c r="AU454" s="157" t="s">
        <v>80</v>
      </c>
      <c r="AY454" s="18" t="s">
        <v>152</v>
      </c>
      <c r="BE454" s="158">
        <f>IF(N454="základní",J454,0)</f>
        <v>3880.96</v>
      </c>
      <c r="BF454" s="158">
        <f>IF(N454="snížená",J454,0)</f>
        <v>0</v>
      </c>
      <c r="BG454" s="158">
        <f>IF(N454="zákl. přenesená",J454,0)</f>
        <v>0</v>
      </c>
      <c r="BH454" s="158">
        <f>IF(N454="sníž. přenesená",J454,0)</f>
        <v>0</v>
      </c>
      <c r="BI454" s="158">
        <f>IF(N454="nulová",J454,0)</f>
        <v>0</v>
      </c>
      <c r="BJ454" s="18" t="s">
        <v>78</v>
      </c>
      <c r="BK454" s="158">
        <f>ROUND(I454*H454,2)</f>
        <v>3880.96</v>
      </c>
      <c r="BL454" s="18" t="s">
        <v>244</v>
      </c>
      <c r="BM454" s="157" t="s">
        <v>1718</v>
      </c>
    </row>
    <row r="455" spans="1:65" s="15" customFormat="1">
      <c r="B455" s="174"/>
      <c r="D455" s="160" t="s">
        <v>160</v>
      </c>
      <c r="E455" s="175" t="s">
        <v>1</v>
      </c>
      <c r="F455" s="176" t="s">
        <v>1719</v>
      </c>
      <c r="H455" s="175" t="s">
        <v>1</v>
      </c>
      <c r="L455" s="174"/>
      <c r="M455" s="177"/>
      <c r="N455" s="178"/>
      <c r="O455" s="178"/>
      <c r="P455" s="178"/>
      <c r="Q455" s="178"/>
      <c r="R455" s="178"/>
      <c r="S455" s="178"/>
      <c r="T455" s="179"/>
      <c r="AT455" s="175" t="s">
        <v>160</v>
      </c>
      <c r="AU455" s="175" t="s">
        <v>80</v>
      </c>
      <c r="AV455" s="15" t="s">
        <v>78</v>
      </c>
      <c r="AW455" s="15" t="s">
        <v>27</v>
      </c>
      <c r="AX455" s="15" t="s">
        <v>71</v>
      </c>
      <c r="AY455" s="175" t="s">
        <v>152</v>
      </c>
    </row>
    <row r="456" spans="1:65" s="13" customFormat="1">
      <c r="B456" s="159"/>
      <c r="D456" s="160" t="s">
        <v>160</v>
      </c>
      <c r="E456" s="161" t="s">
        <v>1</v>
      </c>
      <c r="F456" s="162" t="s">
        <v>1715</v>
      </c>
      <c r="H456" s="163">
        <v>64.424999999999997</v>
      </c>
      <c r="L456" s="159"/>
      <c r="M456" s="164"/>
      <c r="N456" s="165"/>
      <c r="O456" s="165"/>
      <c r="P456" s="165"/>
      <c r="Q456" s="165"/>
      <c r="R456" s="165"/>
      <c r="S456" s="165"/>
      <c r="T456" s="166"/>
      <c r="AT456" s="161" t="s">
        <v>160</v>
      </c>
      <c r="AU456" s="161" t="s">
        <v>80</v>
      </c>
      <c r="AV456" s="13" t="s">
        <v>80</v>
      </c>
      <c r="AW456" s="13" t="s">
        <v>27</v>
      </c>
      <c r="AX456" s="13" t="s">
        <v>71</v>
      </c>
      <c r="AY456" s="161" t="s">
        <v>152</v>
      </c>
    </row>
    <row r="457" spans="1:65" s="16" customFormat="1">
      <c r="B457" s="186"/>
      <c r="D457" s="160" t="s">
        <v>160</v>
      </c>
      <c r="E457" s="187" t="s">
        <v>1</v>
      </c>
      <c r="F457" s="188" t="s">
        <v>691</v>
      </c>
      <c r="H457" s="189">
        <v>64.424999999999997</v>
      </c>
      <c r="L457" s="186"/>
      <c r="M457" s="190"/>
      <c r="N457" s="191"/>
      <c r="O457" s="191"/>
      <c r="P457" s="191"/>
      <c r="Q457" s="191"/>
      <c r="R457" s="191"/>
      <c r="S457" s="191"/>
      <c r="T457" s="192"/>
      <c r="AT457" s="187" t="s">
        <v>160</v>
      </c>
      <c r="AU457" s="187" t="s">
        <v>80</v>
      </c>
      <c r="AV457" s="16" t="s">
        <v>170</v>
      </c>
      <c r="AW457" s="16" t="s">
        <v>27</v>
      </c>
      <c r="AX457" s="16" t="s">
        <v>71</v>
      </c>
      <c r="AY457" s="187" t="s">
        <v>152</v>
      </c>
    </row>
    <row r="458" spans="1:65" s="14" customFormat="1">
      <c r="B458" s="167"/>
      <c r="D458" s="160" t="s">
        <v>160</v>
      </c>
      <c r="E458" s="168" t="s">
        <v>1</v>
      </c>
      <c r="F458" s="169" t="s">
        <v>162</v>
      </c>
      <c r="H458" s="170">
        <v>64.424999999999997</v>
      </c>
      <c r="L458" s="167"/>
      <c r="M458" s="171"/>
      <c r="N458" s="172"/>
      <c r="O458" s="172"/>
      <c r="P458" s="172"/>
      <c r="Q458" s="172"/>
      <c r="R458" s="172"/>
      <c r="S458" s="172"/>
      <c r="T458" s="173"/>
      <c r="AT458" s="168" t="s">
        <v>160</v>
      </c>
      <c r="AU458" s="168" t="s">
        <v>80</v>
      </c>
      <c r="AV458" s="14" t="s">
        <v>158</v>
      </c>
      <c r="AW458" s="14" t="s">
        <v>27</v>
      </c>
      <c r="AX458" s="14" t="s">
        <v>78</v>
      </c>
      <c r="AY458" s="168" t="s">
        <v>152</v>
      </c>
    </row>
    <row r="459" spans="1:65" s="2" customFormat="1" ht="21.75" customHeight="1">
      <c r="A459" s="30"/>
      <c r="B459" s="146"/>
      <c r="C459" s="193" t="s">
        <v>517</v>
      </c>
      <c r="D459" s="193" t="s">
        <v>709</v>
      </c>
      <c r="E459" s="194" t="s">
        <v>1186</v>
      </c>
      <c r="F459" s="195" t="s">
        <v>1187</v>
      </c>
      <c r="G459" s="196" t="s">
        <v>157</v>
      </c>
      <c r="H459" s="197">
        <v>80.531000000000006</v>
      </c>
      <c r="I459" s="198">
        <v>93.76</v>
      </c>
      <c r="J459" s="198">
        <f>ROUND(I459*H459,2)</f>
        <v>7550.59</v>
      </c>
      <c r="K459" s="195" t="s">
        <v>1</v>
      </c>
      <c r="L459" s="199"/>
      <c r="M459" s="200" t="s">
        <v>1</v>
      </c>
      <c r="N459" s="201" t="s">
        <v>36</v>
      </c>
      <c r="O459" s="155">
        <v>0</v>
      </c>
      <c r="P459" s="155">
        <f>O459*H459</f>
        <v>0</v>
      </c>
      <c r="Q459" s="155">
        <v>4.4999999999999997E-3</v>
      </c>
      <c r="R459" s="155">
        <f>Q459*H459</f>
        <v>0.36238949999999998</v>
      </c>
      <c r="S459" s="155">
        <v>0</v>
      </c>
      <c r="T459" s="156">
        <f>S459*H459</f>
        <v>0</v>
      </c>
      <c r="U459" s="30"/>
      <c r="V459" s="30"/>
      <c r="W459" s="30"/>
      <c r="X459" s="30"/>
      <c r="Y459" s="30"/>
      <c r="Z459" s="30"/>
      <c r="AA459" s="30"/>
      <c r="AB459" s="30"/>
      <c r="AC459" s="30"/>
      <c r="AD459" s="30"/>
      <c r="AE459" s="30"/>
      <c r="AR459" s="157" t="s">
        <v>386</v>
      </c>
      <c r="AT459" s="157" t="s">
        <v>709</v>
      </c>
      <c r="AU459" s="157" t="s">
        <v>80</v>
      </c>
      <c r="AY459" s="18" t="s">
        <v>152</v>
      </c>
      <c r="BE459" s="158">
        <f>IF(N459="základní",J459,0)</f>
        <v>7550.59</v>
      </c>
      <c r="BF459" s="158">
        <f>IF(N459="snížená",J459,0)</f>
        <v>0</v>
      </c>
      <c r="BG459" s="158">
        <f>IF(N459="zákl. přenesená",J459,0)</f>
        <v>0</v>
      </c>
      <c r="BH459" s="158">
        <f>IF(N459="sníž. přenesená",J459,0)</f>
        <v>0</v>
      </c>
      <c r="BI459" s="158">
        <f>IF(N459="nulová",J459,0)</f>
        <v>0</v>
      </c>
      <c r="BJ459" s="18" t="s">
        <v>78</v>
      </c>
      <c r="BK459" s="158">
        <f>ROUND(I459*H459,2)</f>
        <v>7550.59</v>
      </c>
      <c r="BL459" s="18" t="s">
        <v>244</v>
      </c>
      <c r="BM459" s="157" t="s">
        <v>1720</v>
      </c>
    </row>
    <row r="460" spans="1:65" s="13" customFormat="1">
      <c r="B460" s="159"/>
      <c r="D460" s="160" t="s">
        <v>160</v>
      </c>
      <c r="E460" s="161" t="s">
        <v>1</v>
      </c>
      <c r="F460" s="162" t="s">
        <v>1721</v>
      </c>
      <c r="H460" s="163">
        <v>80.531000000000006</v>
      </c>
      <c r="L460" s="159"/>
      <c r="M460" s="164"/>
      <c r="N460" s="165"/>
      <c r="O460" s="165"/>
      <c r="P460" s="165"/>
      <c r="Q460" s="165"/>
      <c r="R460" s="165"/>
      <c r="S460" s="165"/>
      <c r="T460" s="166"/>
      <c r="AT460" s="161" t="s">
        <v>160</v>
      </c>
      <c r="AU460" s="161" t="s">
        <v>80</v>
      </c>
      <c r="AV460" s="13" t="s">
        <v>80</v>
      </c>
      <c r="AW460" s="13" t="s">
        <v>27</v>
      </c>
      <c r="AX460" s="13" t="s">
        <v>78</v>
      </c>
      <c r="AY460" s="161" t="s">
        <v>152</v>
      </c>
    </row>
    <row r="461" spans="1:65" s="2" customFormat="1" ht="21.75" customHeight="1">
      <c r="A461" s="30"/>
      <c r="B461" s="146"/>
      <c r="C461" s="147" t="s">
        <v>529</v>
      </c>
      <c r="D461" s="147" t="s">
        <v>154</v>
      </c>
      <c r="E461" s="148" t="s">
        <v>1208</v>
      </c>
      <c r="F461" s="149" t="s">
        <v>1209</v>
      </c>
      <c r="G461" s="150" t="s">
        <v>214</v>
      </c>
      <c r="H461" s="151">
        <v>0.41399999999999998</v>
      </c>
      <c r="I461" s="152">
        <v>634.48</v>
      </c>
      <c r="J461" s="152">
        <f>ROUND(I461*H461,2)</f>
        <v>262.67</v>
      </c>
      <c r="K461" s="149" t="s">
        <v>173</v>
      </c>
      <c r="L461" s="31"/>
      <c r="M461" s="153" t="s">
        <v>1</v>
      </c>
      <c r="N461" s="154" t="s">
        <v>36</v>
      </c>
      <c r="O461" s="155">
        <v>1.5980000000000001</v>
      </c>
      <c r="P461" s="155">
        <f>O461*H461</f>
        <v>0.66157200000000005</v>
      </c>
      <c r="Q461" s="155">
        <v>0</v>
      </c>
      <c r="R461" s="155">
        <f>Q461*H461</f>
        <v>0</v>
      </c>
      <c r="S461" s="155">
        <v>0</v>
      </c>
      <c r="T461" s="156">
        <f>S461*H461</f>
        <v>0</v>
      </c>
      <c r="U461" s="30"/>
      <c r="V461" s="30"/>
      <c r="W461" s="30"/>
      <c r="X461" s="30"/>
      <c r="Y461" s="30"/>
      <c r="Z461" s="30"/>
      <c r="AA461" s="30"/>
      <c r="AB461" s="30"/>
      <c r="AC461" s="30"/>
      <c r="AD461" s="30"/>
      <c r="AE461" s="30"/>
      <c r="AR461" s="157" t="s">
        <v>244</v>
      </c>
      <c r="AT461" s="157" t="s">
        <v>154</v>
      </c>
      <c r="AU461" s="157" t="s">
        <v>80</v>
      </c>
      <c r="AY461" s="18" t="s">
        <v>152</v>
      </c>
      <c r="BE461" s="158">
        <f>IF(N461="základní",J461,0)</f>
        <v>262.67</v>
      </c>
      <c r="BF461" s="158">
        <f>IF(N461="snížená",J461,0)</f>
        <v>0</v>
      </c>
      <c r="BG461" s="158">
        <f>IF(N461="zákl. přenesená",J461,0)</f>
        <v>0</v>
      </c>
      <c r="BH461" s="158">
        <f>IF(N461="sníž. přenesená",J461,0)</f>
        <v>0</v>
      </c>
      <c r="BI461" s="158">
        <f>IF(N461="nulová",J461,0)</f>
        <v>0</v>
      </c>
      <c r="BJ461" s="18" t="s">
        <v>78</v>
      </c>
      <c r="BK461" s="158">
        <f>ROUND(I461*H461,2)</f>
        <v>262.67</v>
      </c>
      <c r="BL461" s="18" t="s">
        <v>244</v>
      </c>
      <c r="BM461" s="157" t="s">
        <v>1722</v>
      </c>
    </row>
    <row r="462" spans="1:65" s="12" customFormat="1" ht="22.9" customHeight="1">
      <c r="B462" s="134"/>
      <c r="D462" s="135" t="s">
        <v>70</v>
      </c>
      <c r="E462" s="144" t="s">
        <v>449</v>
      </c>
      <c r="F462" s="144" t="s">
        <v>450</v>
      </c>
      <c r="J462" s="145">
        <f>BK462</f>
        <v>51622.8</v>
      </c>
      <c r="L462" s="134"/>
      <c r="M462" s="138"/>
      <c r="N462" s="139"/>
      <c r="O462" s="139"/>
      <c r="P462" s="140">
        <f>SUM(P463:P475)</f>
        <v>38.024318999999998</v>
      </c>
      <c r="Q462" s="139"/>
      <c r="R462" s="140">
        <f>SUM(R463:R475)</f>
        <v>1.1494559999999998</v>
      </c>
      <c r="S462" s="139"/>
      <c r="T462" s="141">
        <f>SUM(T463:T475)</f>
        <v>0</v>
      </c>
      <c r="AR462" s="135" t="s">
        <v>80</v>
      </c>
      <c r="AT462" s="142" t="s">
        <v>70</v>
      </c>
      <c r="AU462" s="142" t="s">
        <v>78</v>
      </c>
      <c r="AY462" s="135" t="s">
        <v>152</v>
      </c>
      <c r="BK462" s="143">
        <f>SUM(BK463:BK475)</f>
        <v>51622.8</v>
      </c>
    </row>
    <row r="463" spans="1:65" s="2" customFormat="1" ht="21.75" customHeight="1">
      <c r="A463" s="30"/>
      <c r="B463" s="146"/>
      <c r="C463" s="147" t="s">
        <v>536</v>
      </c>
      <c r="D463" s="147" t="s">
        <v>154</v>
      </c>
      <c r="E463" s="148" t="s">
        <v>1723</v>
      </c>
      <c r="F463" s="149" t="s">
        <v>1724</v>
      </c>
      <c r="G463" s="150" t="s">
        <v>157</v>
      </c>
      <c r="H463" s="151">
        <v>326.55</v>
      </c>
      <c r="I463" s="152">
        <v>20.260000000000002</v>
      </c>
      <c r="J463" s="152">
        <f>ROUND(I463*H463,2)</f>
        <v>6615.9</v>
      </c>
      <c r="K463" s="149" t="s">
        <v>173</v>
      </c>
      <c r="L463" s="31"/>
      <c r="M463" s="153" t="s">
        <v>1</v>
      </c>
      <c r="N463" s="154" t="s">
        <v>36</v>
      </c>
      <c r="O463" s="155">
        <v>0.09</v>
      </c>
      <c r="P463" s="155">
        <f>O463*H463</f>
        <v>29.389499999999998</v>
      </c>
      <c r="Q463" s="155">
        <v>0</v>
      </c>
      <c r="R463" s="155">
        <f>Q463*H463</f>
        <v>0</v>
      </c>
      <c r="S463" s="155">
        <v>0</v>
      </c>
      <c r="T463" s="156">
        <f>S463*H463</f>
        <v>0</v>
      </c>
      <c r="U463" s="30"/>
      <c r="V463" s="30"/>
      <c r="W463" s="30"/>
      <c r="X463" s="30"/>
      <c r="Y463" s="30"/>
      <c r="Z463" s="30"/>
      <c r="AA463" s="30"/>
      <c r="AB463" s="30"/>
      <c r="AC463" s="30"/>
      <c r="AD463" s="30"/>
      <c r="AE463" s="30"/>
      <c r="AR463" s="157" t="s">
        <v>244</v>
      </c>
      <c r="AT463" s="157" t="s">
        <v>154</v>
      </c>
      <c r="AU463" s="157" t="s">
        <v>80</v>
      </c>
      <c r="AY463" s="18" t="s">
        <v>152</v>
      </c>
      <c r="BE463" s="158">
        <f>IF(N463="základní",J463,0)</f>
        <v>6615.9</v>
      </c>
      <c r="BF463" s="158">
        <f>IF(N463="snížená",J463,0)</f>
        <v>0</v>
      </c>
      <c r="BG463" s="158">
        <f>IF(N463="zákl. přenesená",J463,0)</f>
        <v>0</v>
      </c>
      <c r="BH463" s="158">
        <f>IF(N463="sníž. přenesená",J463,0)</f>
        <v>0</v>
      </c>
      <c r="BI463" s="158">
        <f>IF(N463="nulová",J463,0)</f>
        <v>0</v>
      </c>
      <c r="BJ463" s="18" t="s">
        <v>78</v>
      </c>
      <c r="BK463" s="158">
        <f>ROUND(I463*H463,2)</f>
        <v>6615.9</v>
      </c>
      <c r="BL463" s="18" t="s">
        <v>244</v>
      </c>
      <c r="BM463" s="157" t="s">
        <v>1725</v>
      </c>
    </row>
    <row r="464" spans="1:65" s="13" customFormat="1" ht="22.5">
      <c r="B464" s="159"/>
      <c r="D464" s="160" t="s">
        <v>160</v>
      </c>
      <c r="E464" s="161" t="s">
        <v>1</v>
      </c>
      <c r="F464" s="162" t="s">
        <v>1726</v>
      </c>
      <c r="H464" s="163">
        <v>326.55</v>
      </c>
      <c r="L464" s="159"/>
      <c r="M464" s="164"/>
      <c r="N464" s="165"/>
      <c r="O464" s="165"/>
      <c r="P464" s="165"/>
      <c r="Q464" s="165"/>
      <c r="R464" s="165"/>
      <c r="S464" s="165"/>
      <c r="T464" s="166"/>
      <c r="AT464" s="161" t="s">
        <v>160</v>
      </c>
      <c r="AU464" s="161" t="s">
        <v>80</v>
      </c>
      <c r="AV464" s="13" t="s">
        <v>80</v>
      </c>
      <c r="AW464" s="13" t="s">
        <v>27</v>
      </c>
      <c r="AX464" s="13" t="s">
        <v>78</v>
      </c>
      <c r="AY464" s="161" t="s">
        <v>152</v>
      </c>
    </row>
    <row r="465" spans="1:65" s="2" customFormat="1" ht="21.75" customHeight="1">
      <c r="A465" s="30"/>
      <c r="B465" s="146"/>
      <c r="C465" s="193" t="s">
        <v>905</v>
      </c>
      <c r="D465" s="193" t="s">
        <v>709</v>
      </c>
      <c r="E465" s="194" t="s">
        <v>1727</v>
      </c>
      <c r="F465" s="195" t="s">
        <v>1728</v>
      </c>
      <c r="G465" s="196" t="s">
        <v>157</v>
      </c>
      <c r="H465" s="197">
        <v>359.20499999999998</v>
      </c>
      <c r="I465" s="198">
        <v>92.8</v>
      </c>
      <c r="J465" s="198">
        <f>ROUND(I465*H465,2)</f>
        <v>33334.22</v>
      </c>
      <c r="K465" s="195" t="s">
        <v>173</v>
      </c>
      <c r="L465" s="199"/>
      <c r="M465" s="200" t="s">
        <v>1</v>
      </c>
      <c r="N465" s="201" t="s">
        <v>36</v>
      </c>
      <c r="O465" s="155">
        <v>0</v>
      </c>
      <c r="P465" s="155">
        <f>O465*H465</f>
        <v>0</v>
      </c>
      <c r="Q465" s="155">
        <v>2.8E-3</v>
      </c>
      <c r="R465" s="155">
        <f>Q465*H465</f>
        <v>1.0057739999999999</v>
      </c>
      <c r="S465" s="155">
        <v>0</v>
      </c>
      <c r="T465" s="156">
        <f>S465*H465</f>
        <v>0</v>
      </c>
      <c r="U465" s="30"/>
      <c r="V465" s="30"/>
      <c r="W465" s="30"/>
      <c r="X465" s="30"/>
      <c r="Y465" s="30"/>
      <c r="Z465" s="30"/>
      <c r="AA465" s="30"/>
      <c r="AB465" s="30"/>
      <c r="AC465" s="30"/>
      <c r="AD465" s="30"/>
      <c r="AE465" s="30"/>
      <c r="AR465" s="157" t="s">
        <v>386</v>
      </c>
      <c r="AT465" s="157" t="s">
        <v>709</v>
      </c>
      <c r="AU465" s="157" t="s">
        <v>80</v>
      </c>
      <c r="AY465" s="18" t="s">
        <v>152</v>
      </c>
      <c r="BE465" s="158">
        <f>IF(N465="základní",J465,0)</f>
        <v>33334.22</v>
      </c>
      <c r="BF465" s="158">
        <f>IF(N465="snížená",J465,0)</f>
        <v>0</v>
      </c>
      <c r="BG465" s="158">
        <f>IF(N465="zákl. přenesená",J465,0)</f>
        <v>0</v>
      </c>
      <c r="BH465" s="158">
        <f>IF(N465="sníž. přenesená",J465,0)</f>
        <v>0</v>
      </c>
      <c r="BI465" s="158">
        <f>IF(N465="nulová",J465,0)</f>
        <v>0</v>
      </c>
      <c r="BJ465" s="18" t="s">
        <v>78</v>
      </c>
      <c r="BK465" s="158">
        <f>ROUND(I465*H465,2)</f>
        <v>33334.22</v>
      </c>
      <c r="BL465" s="18" t="s">
        <v>244</v>
      </c>
      <c r="BM465" s="157" t="s">
        <v>1729</v>
      </c>
    </row>
    <row r="466" spans="1:65" s="13" customFormat="1">
      <c r="B466" s="159"/>
      <c r="D466" s="160" t="s">
        <v>160</v>
      </c>
      <c r="E466" s="161" t="s">
        <v>1</v>
      </c>
      <c r="F466" s="162" t="s">
        <v>1730</v>
      </c>
      <c r="H466" s="163">
        <v>359.20499999999998</v>
      </c>
      <c r="L466" s="159"/>
      <c r="M466" s="164"/>
      <c r="N466" s="165"/>
      <c r="O466" s="165"/>
      <c r="P466" s="165"/>
      <c r="Q466" s="165"/>
      <c r="R466" s="165"/>
      <c r="S466" s="165"/>
      <c r="T466" s="166"/>
      <c r="AT466" s="161" t="s">
        <v>160</v>
      </c>
      <c r="AU466" s="161" t="s">
        <v>80</v>
      </c>
      <c r="AV466" s="13" t="s">
        <v>80</v>
      </c>
      <c r="AW466" s="13" t="s">
        <v>27</v>
      </c>
      <c r="AX466" s="13" t="s">
        <v>78</v>
      </c>
      <c r="AY466" s="161" t="s">
        <v>152</v>
      </c>
    </row>
    <row r="467" spans="1:65" s="2" customFormat="1" ht="21.75" customHeight="1">
      <c r="A467" s="30"/>
      <c r="B467" s="146"/>
      <c r="C467" s="147" t="s">
        <v>913</v>
      </c>
      <c r="D467" s="147" t="s">
        <v>154</v>
      </c>
      <c r="E467" s="148" t="s">
        <v>1212</v>
      </c>
      <c r="F467" s="149" t="s">
        <v>1213</v>
      </c>
      <c r="G467" s="150" t="s">
        <v>157</v>
      </c>
      <c r="H467" s="151">
        <v>108.85</v>
      </c>
      <c r="I467" s="152">
        <v>13.49</v>
      </c>
      <c r="J467" s="152">
        <f>ROUND(I467*H467,2)</f>
        <v>1468.39</v>
      </c>
      <c r="K467" s="149" t="s">
        <v>173</v>
      </c>
      <c r="L467" s="31"/>
      <c r="M467" s="153" t="s">
        <v>1</v>
      </c>
      <c r="N467" s="154" t="s">
        <v>36</v>
      </c>
      <c r="O467" s="155">
        <v>0.06</v>
      </c>
      <c r="P467" s="155">
        <f>O467*H467</f>
        <v>6.5309999999999997</v>
      </c>
      <c r="Q467" s="155">
        <v>0</v>
      </c>
      <c r="R467" s="155">
        <f>Q467*H467</f>
        <v>0</v>
      </c>
      <c r="S467" s="155">
        <v>0</v>
      </c>
      <c r="T467" s="156">
        <f>S467*H467</f>
        <v>0</v>
      </c>
      <c r="U467" s="30"/>
      <c r="V467" s="30"/>
      <c r="W467" s="30"/>
      <c r="X467" s="30"/>
      <c r="Y467" s="30"/>
      <c r="Z467" s="30"/>
      <c r="AA467" s="30"/>
      <c r="AB467" s="30"/>
      <c r="AC467" s="30"/>
      <c r="AD467" s="30"/>
      <c r="AE467" s="30"/>
      <c r="AR467" s="157" t="s">
        <v>244</v>
      </c>
      <c r="AT467" s="157" t="s">
        <v>154</v>
      </c>
      <c r="AU467" s="157" t="s">
        <v>80</v>
      </c>
      <c r="AY467" s="18" t="s">
        <v>152</v>
      </c>
      <c r="BE467" s="158">
        <f>IF(N467="základní",J467,0)</f>
        <v>1468.39</v>
      </c>
      <c r="BF467" s="158">
        <f>IF(N467="snížená",J467,0)</f>
        <v>0</v>
      </c>
      <c r="BG467" s="158">
        <f>IF(N467="zákl. přenesená",J467,0)</f>
        <v>0</v>
      </c>
      <c r="BH467" s="158">
        <f>IF(N467="sníž. přenesená",J467,0)</f>
        <v>0</v>
      </c>
      <c r="BI467" s="158">
        <f>IF(N467="nulová",J467,0)</f>
        <v>0</v>
      </c>
      <c r="BJ467" s="18" t="s">
        <v>78</v>
      </c>
      <c r="BK467" s="158">
        <f>ROUND(I467*H467,2)</f>
        <v>1468.39</v>
      </c>
      <c r="BL467" s="18" t="s">
        <v>244</v>
      </c>
      <c r="BM467" s="157" t="s">
        <v>1731</v>
      </c>
    </row>
    <row r="468" spans="1:65" s="15" customFormat="1">
      <c r="B468" s="174"/>
      <c r="D468" s="160" t="s">
        <v>160</v>
      </c>
      <c r="E468" s="175" t="s">
        <v>1</v>
      </c>
      <c r="F468" s="176" t="s">
        <v>1732</v>
      </c>
      <c r="H468" s="175" t="s">
        <v>1</v>
      </c>
      <c r="L468" s="174"/>
      <c r="M468" s="177"/>
      <c r="N468" s="178"/>
      <c r="O468" s="178"/>
      <c r="P468" s="178"/>
      <c r="Q468" s="178"/>
      <c r="R468" s="178"/>
      <c r="S468" s="178"/>
      <c r="T468" s="179"/>
      <c r="AT468" s="175" t="s">
        <v>160</v>
      </c>
      <c r="AU468" s="175" t="s">
        <v>80</v>
      </c>
      <c r="AV468" s="15" t="s">
        <v>78</v>
      </c>
      <c r="AW468" s="15" t="s">
        <v>27</v>
      </c>
      <c r="AX468" s="15" t="s">
        <v>71</v>
      </c>
      <c r="AY468" s="175" t="s">
        <v>152</v>
      </c>
    </row>
    <row r="469" spans="1:65" s="13" customFormat="1">
      <c r="B469" s="159"/>
      <c r="D469" s="160" t="s">
        <v>160</v>
      </c>
      <c r="E469" s="161" t="s">
        <v>1</v>
      </c>
      <c r="F469" s="162" t="s">
        <v>1733</v>
      </c>
      <c r="H469" s="163">
        <v>108.85</v>
      </c>
      <c r="L469" s="159"/>
      <c r="M469" s="164"/>
      <c r="N469" s="165"/>
      <c r="O469" s="165"/>
      <c r="P469" s="165"/>
      <c r="Q469" s="165"/>
      <c r="R469" s="165"/>
      <c r="S469" s="165"/>
      <c r="T469" s="166"/>
      <c r="AT469" s="161" t="s">
        <v>160</v>
      </c>
      <c r="AU469" s="161" t="s">
        <v>80</v>
      </c>
      <c r="AV469" s="13" t="s">
        <v>80</v>
      </c>
      <c r="AW469" s="13" t="s">
        <v>27</v>
      </c>
      <c r="AX469" s="13" t="s">
        <v>71</v>
      </c>
      <c r="AY469" s="161" t="s">
        <v>152</v>
      </c>
    </row>
    <row r="470" spans="1:65" s="14" customFormat="1">
      <c r="B470" s="167"/>
      <c r="D470" s="160" t="s">
        <v>160</v>
      </c>
      <c r="E470" s="168" t="s">
        <v>1</v>
      </c>
      <c r="F470" s="169" t="s">
        <v>162</v>
      </c>
      <c r="H470" s="170">
        <v>108.85</v>
      </c>
      <c r="L470" s="167"/>
      <c r="M470" s="171"/>
      <c r="N470" s="172"/>
      <c r="O470" s="172"/>
      <c r="P470" s="172"/>
      <c r="Q470" s="172"/>
      <c r="R470" s="172"/>
      <c r="S470" s="172"/>
      <c r="T470" s="173"/>
      <c r="AT470" s="168" t="s">
        <v>160</v>
      </c>
      <c r="AU470" s="168" t="s">
        <v>80</v>
      </c>
      <c r="AV470" s="14" t="s">
        <v>158</v>
      </c>
      <c r="AW470" s="14" t="s">
        <v>27</v>
      </c>
      <c r="AX470" s="14" t="s">
        <v>78</v>
      </c>
      <c r="AY470" s="168" t="s">
        <v>152</v>
      </c>
    </row>
    <row r="471" spans="1:65" s="2" customFormat="1" ht="16.5" customHeight="1">
      <c r="A471" s="30"/>
      <c r="B471" s="146"/>
      <c r="C471" s="193" t="s">
        <v>918</v>
      </c>
      <c r="D471" s="193" t="s">
        <v>709</v>
      </c>
      <c r="E471" s="194" t="s">
        <v>1734</v>
      </c>
      <c r="F471" s="195" t="s">
        <v>1735</v>
      </c>
      <c r="G471" s="196" t="s">
        <v>157</v>
      </c>
      <c r="H471" s="197">
        <v>119.735</v>
      </c>
      <c r="I471" s="198">
        <v>79.36</v>
      </c>
      <c r="J471" s="198">
        <f>ROUND(I471*H471,2)</f>
        <v>9502.17</v>
      </c>
      <c r="K471" s="195" t="s">
        <v>173</v>
      </c>
      <c r="L471" s="199"/>
      <c r="M471" s="200" t="s">
        <v>1</v>
      </c>
      <c r="N471" s="201" t="s">
        <v>36</v>
      </c>
      <c r="O471" s="155">
        <v>0</v>
      </c>
      <c r="P471" s="155">
        <f>O471*H471</f>
        <v>0</v>
      </c>
      <c r="Q471" s="155">
        <v>1.1999999999999999E-3</v>
      </c>
      <c r="R471" s="155">
        <f>Q471*H471</f>
        <v>0.14368199999999998</v>
      </c>
      <c r="S471" s="155">
        <v>0</v>
      </c>
      <c r="T471" s="156">
        <f>S471*H471</f>
        <v>0</v>
      </c>
      <c r="U471" s="30"/>
      <c r="V471" s="30"/>
      <c r="W471" s="30"/>
      <c r="X471" s="30"/>
      <c r="Y471" s="30"/>
      <c r="Z471" s="30"/>
      <c r="AA471" s="30"/>
      <c r="AB471" s="30"/>
      <c r="AC471" s="30"/>
      <c r="AD471" s="30"/>
      <c r="AE471" s="30"/>
      <c r="AR471" s="157" t="s">
        <v>386</v>
      </c>
      <c r="AT471" s="157" t="s">
        <v>709</v>
      </c>
      <c r="AU471" s="157" t="s">
        <v>80</v>
      </c>
      <c r="AY471" s="18" t="s">
        <v>152</v>
      </c>
      <c r="BE471" s="158">
        <f>IF(N471="základní",J471,0)</f>
        <v>9502.17</v>
      </c>
      <c r="BF471" s="158">
        <f>IF(N471="snížená",J471,0)</f>
        <v>0</v>
      </c>
      <c r="BG471" s="158">
        <f>IF(N471="zákl. přenesená",J471,0)</f>
        <v>0</v>
      </c>
      <c r="BH471" s="158">
        <f>IF(N471="sníž. přenesená",J471,0)</f>
        <v>0</v>
      </c>
      <c r="BI471" s="158">
        <f>IF(N471="nulová",J471,0)</f>
        <v>0</v>
      </c>
      <c r="BJ471" s="18" t="s">
        <v>78</v>
      </c>
      <c r="BK471" s="158">
        <f>ROUND(I471*H471,2)</f>
        <v>9502.17</v>
      </c>
      <c r="BL471" s="18" t="s">
        <v>244</v>
      </c>
      <c r="BM471" s="157" t="s">
        <v>1736</v>
      </c>
    </row>
    <row r="472" spans="1:65" s="15" customFormat="1">
      <c r="B472" s="174"/>
      <c r="D472" s="160" t="s">
        <v>160</v>
      </c>
      <c r="E472" s="175" t="s">
        <v>1</v>
      </c>
      <c r="F472" s="176" t="s">
        <v>1732</v>
      </c>
      <c r="H472" s="175" t="s">
        <v>1</v>
      </c>
      <c r="L472" s="174"/>
      <c r="M472" s="177"/>
      <c r="N472" s="178"/>
      <c r="O472" s="178"/>
      <c r="P472" s="178"/>
      <c r="Q472" s="178"/>
      <c r="R472" s="178"/>
      <c r="S472" s="178"/>
      <c r="T472" s="179"/>
      <c r="AT472" s="175" t="s">
        <v>160</v>
      </c>
      <c r="AU472" s="175" t="s">
        <v>80</v>
      </c>
      <c r="AV472" s="15" t="s">
        <v>78</v>
      </c>
      <c r="AW472" s="15" t="s">
        <v>27</v>
      </c>
      <c r="AX472" s="15" t="s">
        <v>71</v>
      </c>
      <c r="AY472" s="175" t="s">
        <v>152</v>
      </c>
    </row>
    <row r="473" spans="1:65" s="13" customFormat="1">
      <c r="B473" s="159"/>
      <c r="D473" s="160" t="s">
        <v>160</v>
      </c>
      <c r="E473" s="161" t="s">
        <v>1</v>
      </c>
      <c r="F473" s="162" t="s">
        <v>1737</v>
      </c>
      <c r="H473" s="163">
        <v>119.735</v>
      </c>
      <c r="L473" s="159"/>
      <c r="M473" s="164"/>
      <c r="N473" s="165"/>
      <c r="O473" s="165"/>
      <c r="P473" s="165"/>
      <c r="Q473" s="165"/>
      <c r="R473" s="165"/>
      <c r="S473" s="165"/>
      <c r="T473" s="166"/>
      <c r="AT473" s="161" t="s">
        <v>160</v>
      </c>
      <c r="AU473" s="161" t="s">
        <v>80</v>
      </c>
      <c r="AV473" s="13" t="s">
        <v>80</v>
      </c>
      <c r="AW473" s="13" t="s">
        <v>27</v>
      </c>
      <c r="AX473" s="13" t="s">
        <v>71</v>
      </c>
      <c r="AY473" s="161" t="s">
        <v>152</v>
      </c>
    </row>
    <row r="474" spans="1:65" s="14" customFormat="1">
      <c r="B474" s="167"/>
      <c r="D474" s="160" t="s">
        <v>160</v>
      </c>
      <c r="E474" s="168" t="s">
        <v>1</v>
      </c>
      <c r="F474" s="169" t="s">
        <v>162</v>
      </c>
      <c r="H474" s="170">
        <v>119.735</v>
      </c>
      <c r="L474" s="167"/>
      <c r="M474" s="171"/>
      <c r="N474" s="172"/>
      <c r="O474" s="172"/>
      <c r="P474" s="172"/>
      <c r="Q474" s="172"/>
      <c r="R474" s="172"/>
      <c r="S474" s="172"/>
      <c r="T474" s="173"/>
      <c r="AT474" s="168" t="s">
        <v>160</v>
      </c>
      <c r="AU474" s="168" t="s">
        <v>80</v>
      </c>
      <c r="AV474" s="14" t="s">
        <v>158</v>
      </c>
      <c r="AW474" s="14" t="s">
        <v>27</v>
      </c>
      <c r="AX474" s="14" t="s">
        <v>78</v>
      </c>
      <c r="AY474" s="168" t="s">
        <v>152</v>
      </c>
    </row>
    <row r="475" spans="1:65" s="2" customFormat="1" ht="21.75" customHeight="1">
      <c r="A475" s="30"/>
      <c r="B475" s="146"/>
      <c r="C475" s="147" t="s">
        <v>922</v>
      </c>
      <c r="D475" s="147" t="s">
        <v>154</v>
      </c>
      <c r="E475" s="148" t="s">
        <v>1234</v>
      </c>
      <c r="F475" s="149" t="s">
        <v>1235</v>
      </c>
      <c r="G475" s="150" t="s">
        <v>214</v>
      </c>
      <c r="H475" s="151">
        <v>1.149</v>
      </c>
      <c r="I475" s="152">
        <v>611.07000000000005</v>
      </c>
      <c r="J475" s="152">
        <f>ROUND(I475*H475,2)</f>
        <v>702.12</v>
      </c>
      <c r="K475" s="149" t="s">
        <v>173</v>
      </c>
      <c r="L475" s="31"/>
      <c r="M475" s="153" t="s">
        <v>1</v>
      </c>
      <c r="N475" s="154" t="s">
        <v>36</v>
      </c>
      <c r="O475" s="155">
        <v>1.831</v>
      </c>
      <c r="P475" s="155">
        <f>O475*H475</f>
        <v>2.1038190000000001</v>
      </c>
      <c r="Q475" s="155">
        <v>0</v>
      </c>
      <c r="R475" s="155">
        <f>Q475*H475</f>
        <v>0</v>
      </c>
      <c r="S475" s="155">
        <v>0</v>
      </c>
      <c r="T475" s="156">
        <f>S475*H475</f>
        <v>0</v>
      </c>
      <c r="U475" s="30"/>
      <c r="V475" s="30"/>
      <c r="W475" s="30"/>
      <c r="X475" s="30"/>
      <c r="Y475" s="30"/>
      <c r="Z475" s="30"/>
      <c r="AA475" s="30"/>
      <c r="AB475" s="30"/>
      <c r="AC475" s="30"/>
      <c r="AD475" s="30"/>
      <c r="AE475" s="30"/>
      <c r="AR475" s="157" t="s">
        <v>244</v>
      </c>
      <c r="AT475" s="157" t="s">
        <v>154</v>
      </c>
      <c r="AU475" s="157" t="s">
        <v>80</v>
      </c>
      <c r="AY475" s="18" t="s">
        <v>152</v>
      </c>
      <c r="BE475" s="158">
        <f>IF(N475="základní",J475,0)</f>
        <v>702.12</v>
      </c>
      <c r="BF475" s="158">
        <f>IF(N475="snížená",J475,0)</f>
        <v>0</v>
      </c>
      <c r="BG475" s="158">
        <f>IF(N475="zákl. přenesená",J475,0)</f>
        <v>0</v>
      </c>
      <c r="BH475" s="158">
        <f>IF(N475="sníž. přenesená",J475,0)</f>
        <v>0</v>
      </c>
      <c r="BI475" s="158">
        <f>IF(N475="nulová",J475,0)</f>
        <v>0</v>
      </c>
      <c r="BJ475" s="18" t="s">
        <v>78</v>
      </c>
      <c r="BK475" s="158">
        <f>ROUND(I475*H475,2)</f>
        <v>702.12</v>
      </c>
      <c r="BL475" s="18" t="s">
        <v>244</v>
      </c>
      <c r="BM475" s="157" t="s">
        <v>1738</v>
      </c>
    </row>
    <row r="476" spans="1:65" s="12" customFormat="1" ht="22.9" customHeight="1">
      <c r="B476" s="134"/>
      <c r="D476" s="135" t="s">
        <v>70</v>
      </c>
      <c r="E476" s="144" t="s">
        <v>458</v>
      </c>
      <c r="F476" s="144" t="s">
        <v>459</v>
      </c>
      <c r="J476" s="145">
        <f>BK476</f>
        <v>120776.37</v>
      </c>
      <c r="L476" s="134"/>
      <c r="M476" s="138"/>
      <c r="N476" s="139"/>
      <c r="O476" s="139"/>
      <c r="P476" s="140">
        <f>SUM(P477:P516)</f>
        <v>96.169192999999993</v>
      </c>
      <c r="Q476" s="139"/>
      <c r="R476" s="140">
        <f>SUM(R477:R516)</f>
        <v>2.9724647900000001</v>
      </c>
      <c r="S476" s="139"/>
      <c r="T476" s="141">
        <f>SUM(T477:T516)</f>
        <v>0</v>
      </c>
      <c r="AR476" s="135" t="s">
        <v>80</v>
      </c>
      <c r="AT476" s="142" t="s">
        <v>70</v>
      </c>
      <c r="AU476" s="142" t="s">
        <v>78</v>
      </c>
      <c r="AY476" s="135" t="s">
        <v>152</v>
      </c>
      <c r="BK476" s="143">
        <f>SUM(BK477:BK516)</f>
        <v>120776.37</v>
      </c>
    </row>
    <row r="477" spans="1:65" s="2" customFormat="1" ht="21.75" customHeight="1">
      <c r="A477" s="30"/>
      <c r="B477" s="146"/>
      <c r="C477" s="147" t="s">
        <v>926</v>
      </c>
      <c r="D477" s="147" t="s">
        <v>154</v>
      </c>
      <c r="E477" s="148" t="s">
        <v>1238</v>
      </c>
      <c r="F477" s="149" t="s">
        <v>1239</v>
      </c>
      <c r="G477" s="150" t="s">
        <v>165</v>
      </c>
      <c r="H477" s="151">
        <v>1.669</v>
      </c>
      <c r="I477" s="152">
        <v>616</v>
      </c>
      <c r="J477" s="152">
        <f>ROUND(I477*H477,2)</f>
        <v>1028.0999999999999</v>
      </c>
      <c r="K477" s="149" t="s">
        <v>173</v>
      </c>
      <c r="L477" s="31"/>
      <c r="M477" s="153" t="s">
        <v>1</v>
      </c>
      <c r="N477" s="154" t="s">
        <v>36</v>
      </c>
      <c r="O477" s="155">
        <v>1.56</v>
      </c>
      <c r="P477" s="155">
        <f>O477*H477</f>
        <v>2.60364</v>
      </c>
      <c r="Q477" s="155">
        <v>1.89E-3</v>
      </c>
      <c r="R477" s="155">
        <f>Q477*H477</f>
        <v>3.1544099999999999E-3</v>
      </c>
      <c r="S477" s="155">
        <v>0</v>
      </c>
      <c r="T477" s="156">
        <f>S477*H477</f>
        <v>0</v>
      </c>
      <c r="U477" s="30"/>
      <c r="V477" s="30"/>
      <c r="W477" s="30"/>
      <c r="X477" s="30"/>
      <c r="Y477" s="30"/>
      <c r="Z477" s="30"/>
      <c r="AA477" s="30"/>
      <c r="AB477" s="30"/>
      <c r="AC477" s="30"/>
      <c r="AD477" s="30"/>
      <c r="AE477" s="30"/>
      <c r="AR477" s="157" t="s">
        <v>244</v>
      </c>
      <c r="AT477" s="157" t="s">
        <v>154</v>
      </c>
      <c r="AU477" s="157" t="s">
        <v>80</v>
      </c>
      <c r="AY477" s="18" t="s">
        <v>152</v>
      </c>
      <c r="BE477" s="158">
        <f>IF(N477="základní",J477,0)</f>
        <v>1028.0999999999999</v>
      </c>
      <c r="BF477" s="158">
        <f>IF(N477="snížená",J477,0)</f>
        <v>0</v>
      </c>
      <c r="BG477" s="158">
        <f>IF(N477="zákl. přenesená",J477,0)</f>
        <v>0</v>
      </c>
      <c r="BH477" s="158">
        <f>IF(N477="sníž. přenesená",J477,0)</f>
        <v>0</v>
      </c>
      <c r="BI477" s="158">
        <f>IF(N477="nulová",J477,0)</f>
        <v>0</v>
      </c>
      <c r="BJ477" s="18" t="s">
        <v>78</v>
      </c>
      <c r="BK477" s="158">
        <f>ROUND(I477*H477,2)</f>
        <v>1028.0999999999999</v>
      </c>
      <c r="BL477" s="18" t="s">
        <v>244</v>
      </c>
      <c r="BM477" s="157" t="s">
        <v>1739</v>
      </c>
    </row>
    <row r="478" spans="1:65" s="13" customFormat="1">
      <c r="B478" s="159"/>
      <c r="D478" s="160" t="s">
        <v>160</v>
      </c>
      <c r="E478" s="161" t="s">
        <v>1</v>
      </c>
      <c r="F478" s="162" t="s">
        <v>1740</v>
      </c>
      <c r="H478" s="163">
        <v>1.669</v>
      </c>
      <c r="L478" s="159"/>
      <c r="M478" s="164"/>
      <c r="N478" s="165"/>
      <c r="O478" s="165"/>
      <c r="P478" s="165"/>
      <c r="Q478" s="165"/>
      <c r="R478" s="165"/>
      <c r="S478" s="165"/>
      <c r="T478" s="166"/>
      <c r="AT478" s="161" t="s">
        <v>160</v>
      </c>
      <c r="AU478" s="161" t="s">
        <v>80</v>
      </c>
      <c r="AV478" s="13" t="s">
        <v>80</v>
      </c>
      <c r="AW478" s="13" t="s">
        <v>27</v>
      </c>
      <c r="AX478" s="13" t="s">
        <v>78</v>
      </c>
      <c r="AY478" s="161" t="s">
        <v>152</v>
      </c>
    </row>
    <row r="479" spans="1:65" s="2" customFormat="1" ht="21.75" customHeight="1">
      <c r="A479" s="30"/>
      <c r="B479" s="146"/>
      <c r="C479" s="147" t="s">
        <v>932</v>
      </c>
      <c r="D479" s="147" t="s">
        <v>154</v>
      </c>
      <c r="E479" s="148" t="s">
        <v>1243</v>
      </c>
      <c r="F479" s="149" t="s">
        <v>1244</v>
      </c>
      <c r="G479" s="150" t="s">
        <v>157</v>
      </c>
      <c r="H479" s="151">
        <v>130.30500000000001</v>
      </c>
      <c r="I479" s="152">
        <v>33.51</v>
      </c>
      <c r="J479" s="152">
        <f>ROUND(I479*H479,2)</f>
        <v>4366.5200000000004</v>
      </c>
      <c r="K479" s="149" t="s">
        <v>173</v>
      </c>
      <c r="L479" s="31"/>
      <c r="M479" s="153" t="s">
        <v>1</v>
      </c>
      <c r="N479" s="154" t="s">
        <v>36</v>
      </c>
      <c r="O479" s="155">
        <v>0.13500000000000001</v>
      </c>
      <c r="P479" s="155">
        <f>O479*H479</f>
        <v>17.591175000000003</v>
      </c>
      <c r="Q479" s="155">
        <v>0</v>
      </c>
      <c r="R479" s="155">
        <f>Q479*H479</f>
        <v>0</v>
      </c>
      <c r="S479" s="155">
        <v>0</v>
      </c>
      <c r="T479" s="156">
        <f>S479*H479</f>
        <v>0</v>
      </c>
      <c r="U479" s="30"/>
      <c r="V479" s="30"/>
      <c r="W479" s="30"/>
      <c r="X479" s="30"/>
      <c r="Y479" s="30"/>
      <c r="Z479" s="30"/>
      <c r="AA479" s="30"/>
      <c r="AB479" s="30"/>
      <c r="AC479" s="30"/>
      <c r="AD479" s="30"/>
      <c r="AE479" s="30"/>
      <c r="AR479" s="157" t="s">
        <v>244</v>
      </c>
      <c r="AT479" s="157" t="s">
        <v>154</v>
      </c>
      <c r="AU479" s="157" t="s">
        <v>80</v>
      </c>
      <c r="AY479" s="18" t="s">
        <v>152</v>
      </c>
      <c r="BE479" s="158">
        <f>IF(N479="základní",J479,0)</f>
        <v>4366.5200000000004</v>
      </c>
      <c r="BF479" s="158">
        <f>IF(N479="snížená",J479,0)</f>
        <v>0</v>
      </c>
      <c r="BG479" s="158">
        <f>IF(N479="zákl. přenesená",J479,0)</f>
        <v>0</v>
      </c>
      <c r="BH479" s="158">
        <f>IF(N479="sníž. přenesená",J479,0)</f>
        <v>0</v>
      </c>
      <c r="BI479" s="158">
        <f>IF(N479="nulová",J479,0)</f>
        <v>0</v>
      </c>
      <c r="BJ479" s="18" t="s">
        <v>78</v>
      </c>
      <c r="BK479" s="158">
        <f>ROUND(I479*H479,2)</f>
        <v>4366.5200000000004</v>
      </c>
      <c r="BL479" s="18" t="s">
        <v>244</v>
      </c>
      <c r="BM479" s="157" t="s">
        <v>1741</v>
      </c>
    </row>
    <row r="480" spans="1:65" s="13" customFormat="1">
      <c r="B480" s="159"/>
      <c r="D480" s="160" t="s">
        <v>160</v>
      </c>
      <c r="E480" s="161" t="s">
        <v>1</v>
      </c>
      <c r="F480" s="162" t="s">
        <v>1742</v>
      </c>
      <c r="H480" s="163">
        <v>130.30500000000001</v>
      </c>
      <c r="L480" s="159"/>
      <c r="M480" s="164"/>
      <c r="N480" s="165"/>
      <c r="O480" s="165"/>
      <c r="P480" s="165"/>
      <c r="Q480" s="165"/>
      <c r="R480" s="165"/>
      <c r="S480" s="165"/>
      <c r="T480" s="166"/>
      <c r="AT480" s="161" t="s">
        <v>160</v>
      </c>
      <c r="AU480" s="161" t="s">
        <v>80</v>
      </c>
      <c r="AV480" s="13" t="s">
        <v>80</v>
      </c>
      <c r="AW480" s="13" t="s">
        <v>27</v>
      </c>
      <c r="AX480" s="13" t="s">
        <v>78</v>
      </c>
      <c r="AY480" s="161" t="s">
        <v>152</v>
      </c>
    </row>
    <row r="481" spans="1:65" s="2" customFormat="1" ht="21.75" customHeight="1">
      <c r="A481" s="30"/>
      <c r="B481" s="146"/>
      <c r="C481" s="147" t="s">
        <v>937</v>
      </c>
      <c r="D481" s="147" t="s">
        <v>154</v>
      </c>
      <c r="E481" s="148" t="s">
        <v>1248</v>
      </c>
      <c r="F481" s="149" t="s">
        <v>1249</v>
      </c>
      <c r="G481" s="150" t="s">
        <v>306</v>
      </c>
      <c r="H481" s="151">
        <v>146.52000000000001</v>
      </c>
      <c r="I481" s="152">
        <v>7.45</v>
      </c>
      <c r="J481" s="152">
        <f>ROUND(I481*H481,2)</f>
        <v>1091.57</v>
      </c>
      <c r="K481" s="149" t="s">
        <v>173</v>
      </c>
      <c r="L481" s="31"/>
      <c r="M481" s="153" t="s">
        <v>1</v>
      </c>
      <c r="N481" s="154" t="s">
        <v>36</v>
      </c>
      <c r="O481" s="155">
        <v>0.03</v>
      </c>
      <c r="P481" s="155">
        <f>O481*H481</f>
        <v>4.3956</v>
      </c>
      <c r="Q481" s="155">
        <v>0</v>
      </c>
      <c r="R481" s="155">
        <f>Q481*H481</f>
        <v>0</v>
      </c>
      <c r="S481" s="155">
        <v>0</v>
      </c>
      <c r="T481" s="156">
        <f>S481*H481</f>
        <v>0</v>
      </c>
      <c r="U481" s="30"/>
      <c r="V481" s="30"/>
      <c r="W481" s="30"/>
      <c r="X481" s="30"/>
      <c r="Y481" s="30"/>
      <c r="Z481" s="30"/>
      <c r="AA481" s="30"/>
      <c r="AB481" s="30"/>
      <c r="AC481" s="30"/>
      <c r="AD481" s="30"/>
      <c r="AE481" s="30"/>
      <c r="AR481" s="157" t="s">
        <v>244</v>
      </c>
      <c r="AT481" s="157" t="s">
        <v>154</v>
      </c>
      <c r="AU481" s="157" t="s">
        <v>80</v>
      </c>
      <c r="AY481" s="18" t="s">
        <v>152</v>
      </c>
      <c r="BE481" s="158">
        <f>IF(N481="základní",J481,0)</f>
        <v>1091.57</v>
      </c>
      <c r="BF481" s="158">
        <f>IF(N481="snížená",J481,0)</f>
        <v>0</v>
      </c>
      <c r="BG481" s="158">
        <f>IF(N481="zákl. přenesená",J481,0)</f>
        <v>0</v>
      </c>
      <c r="BH481" s="158">
        <f>IF(N481="sníž. přenesená",J481,0)</f>
        <v>0</v>
      </c>
      <c r="BI481" s="158">
        <f>IF(N481="nulová",J481,0)</f>
        <v>0</v>
      </c>
      <c r="BJ481" s="18" t="s">
        <v>78</v>
      </c>
      <c r="BK481" s="158">
        <f>ROUND(I481*H481,2)</f>
        <v>1091.57</v>
      </c>
      <c r="BL481" s="18" t="s">
        <v>244</v>
      </c>
      <c r="BM481" s="157" t="s">
        <v>1743</v>
      </c>
    </row>
    <row r="482" spans="1:65" s="13" customFormat="1">
      <c r="B482" s="159"/>
      <c r="D482" s="160" t="s">
        <v>160</v>
      </c>
      <c r="E482" s="161" t="s">
        <v>1</v>
      </c>
      <c r="F482" s="162" t="s">
        <v>1744</v>
      </c>
      <c r="H482" s="163">
        <v>146.52000000000001</v>
      </c>
      <c r="L482" s="159"/>
      <c r="M482" s="164"/>
      <c r="N482" s="165"/>
      <c r="O482" s="165"/>
      <c r="P482" s="165"/>
      <c r="Q482" s="165"/>
      <c r="R482" s="165"/>
      <c r="S482" s="165"/>
      <c r="T482" s="166"/>
      <c r="AT482" s="161" t="s">
        <v>160</v>
      </c>
      <c r="AU482" s="161" t="s">
        <v>80</v>
      </c>
      <c r="AV482" s="13" t="s">
        <v>80</v>
      </c>
      <c r="AW482" s="13" t="s">
        <v>27</v>
      </c>
      <c r="AX482" s="13" t="s">
        <v>78</v>
      </c>
      <c r="AY482" s="161" t="s">
        <v>152</v>
      </c>
    </row>
    <row r="483" spans="1:65" s="2" customFormat="1" ht="16.5" customHeight="1">
      <c r="A483" s="30"/>
      <c r="B483" s="146"/>
      <c r="C483" s="193" t="s">
        <v>947</v>
      </c>
      <c r="D483" s="193" t="s">
        <v>709</v>
      </c>
      <c r="E483" s="194" t="s">
        <v>1253</v>
      </c>
      <c r="F483" s="195" t="s">
        <v>1254</v>
      </c>
      <c r="G483" s="196" t="s">
        <v>165</v>
      </c>
      <c r="H483" s="197">
        <v>1.669</v>
      </c>
      <c r="I483" s="198">
        <v>5200</v>
      </c>
      <c r="J483" s="198">
        <f>ROUND(I483*H483,2)</f>
        <v>8678.7999999999993</v>
      </c>
      <c r="K483" s="195" t="s">
        <v>173</v>
      </c>
      <c r="L483" s="199"/>
      <c r="M483" s="200" t="s">
        <v>1</v>
      </c>
      <c r="N483" s="201" t="s">
        <v>36</v>
      </c>
      <c r="O483" s="155">
        <v>0</v>
      </c>
      <c r="P483" s="155">
        <f>O483*H483</f>
        <v>0</v>
      </c>
      <c r="Q483" s="155">
        <v>0.55000000000000004</v>
      </c>
      <c r="R483" s="155">
        <f>Q483*H483</f>
        <v>0.91795000000000004</v>
      </c>
      <c r="S483" s="155">
        <v>0</v>
      </c>
      <c r="T483" s="156">
        <f>S483*H483</f>
        <v>0</v>
      </c>
      <c r="U483" s="30"/>
      <c r="V483" s="30"/>
      <c r="W483" s="30"/>
      <c r="X483" s="30"/>
      <c r="Y483" s="30"/>
      <c r="Z483" s="30"/>
      <c r="AA483" s="30"/>
      <c r="AB483" s="30"/>
      <c r="AC483" s="30"/>
      <c r="AD483" s="30"/>
      <c r="AE483" s="30"/>
      <c r="AR483" s="157" t="s">
        <v>386</v>
      </c>
      <c r="AT483" s="157" t="s">
        <v>709</v>
      </c>
      <c r="AU483" s="157" t="s">
        <v>80</v>
      </c>
      <c r="AY483" s="18" t="s">
        <v>152</v>
      </c>
      <c r="BE483" s="158">
        <f>IF(N483="základní",J483,0)</f>
        <v>8678.7999999999993</v>
      </c>
      <c r="BF483" s="158">
        <f>IF(N483="snížená",J483,0)</f>
        <v>0</v>
      </c>
      <c r="BG483" s="158">
        <f>IF(N483="zákl. přenesená",J483,0)</f>
        <v>0</v>
      </c>
      <c r="BH483" s="158">
        <f>IF(N483="sníž. přenesená",J483,0)</f>
        <v>0</v>
      </c>
      <c r="BI483" s="158">
        <f>IF(N483="nulová",J483,0)</f>
        <v>0</v>
      </c>
      <c r="BJ483" s="18" t="s">
        <v>78</v>
      </c>
      <c r="BK483" s="158">
        <f>ROUND(I483*H483,2)</f>
        <v>8678.7999999999993</v>
      </c>
      <c r="BL483" s="18" t="s">
        <v>244</v>
      </c>
      <c r="BM483" s="157" t="s">
        <v>1745</v>
      </c>
    </row>
    <row r="484" spans="1:65" s="13" customFormat="1">
      <c r="B484" s="159"/>
      <c r="D484" s="160" t="s">
        <v>160</v>
      </c>
      <c r="E484" s="161" t="s">
        <v>1</v>
      </c>
      <c r="F484" s="162" t="s">
        <v>1256</v>
      </c>
      <c r="H484" s="163">
        <v>2.1080000000000001</v>
      </c>
      <c r="L484" s="159"/>
      <c r="M484" s="164"/>
      <c r="N484" s="165"/>
      <c r="O484" s="165"/>
      <c r="P484" s="165"/>
      <c r="Q484" s="165"/>
      <c r="R484" s="165"/>
      <c r="S484" s="165"/>
      <c r="T484" s="166"/>
      <c r="AT484" s="161" t="s">
        <v>160</v>
      </c>
      <c r="AU484" s="161" t="s">
        <v>80</v>
      </c>
      <c r="AV484" s="13" t="s">
        <v>80</v>
      </c>
      <c r="AW484" s="13" t="s">
        <v>27</v>
      </c>
      <c r="AX484" s="13" t="s">
        <v>71</v>
      </c>
      <c r="AY484" s="161" t="s">
        <v>152</v>
      </c>
    </row>
    <row r="485" spans="1:65" s="13" customFormat="1">
      <c r="B485" s="159"/>
      <c r="D485" s="160" t="s">
        <v>160</v>
      </c>
      <c r="E485" s="161" t="s">
        <v>1</v>
      </c>
      <c r="F485" s="162" t="s">
        <v>1257</v>
      </c>
      <c r="H485" s="163">
        <v>0.67400000000000004</v>
      </c>
      <c r="L485" s="159"/>
      <c r="M485" s="164"/>
      <c r="N485" s="165"/>
      <c r="O485" s="165"/>
      <c r="P485" s="165"/>
      <c r="Q485" s="165"/>
      <c r="R485" s="165"/>
      <c r="S485" s="165"/>
      <c r="T485" s="166"/>
      <c r="AT485" s="161" t="s">
        <v>160</v>
      </c>
      <c r="AU485" s="161" t="s">
        <v>80</v>
      </c>
      <c r="AV485" s="13" t="s">
        <v>80</v>
      </c>
      <c r="AW485" s="13" t="s">
        <v>27</v>
      </c>
      <c r="AX485" s="13" t="s">
        <v>71</v>
      </c>
      <c r="AY485" s="161" t="s">
        <v>152</v>
      </c>
    </row>
    <row r="486" spans="1:65" s="14" customFormat="1">
      <c r="B486" s="167"/>
      <c r="D486" s="160" t="s">
        <v>160</v>
      </c>
      <c r="E486" s="168" t="s">
        <v>1</v>
      </c>
      <c r="F486" s="169" t="s">
        <v>162</v>
      </c>
      <c r="H486" s="170">
        <v>2.782</v>
      </c>
      <c r="L486" s="167"/>
      <c r="M486" s="171"/>
      <c r="N486" s="172"/>
      <c r="O486" s="172"/>
      <c r="P486" s="172"/>
      <c r="Q486" s="172"/>
      <c r="R486" s="172"/>
      <c r="S486" s="172"/>
      <c r="T486" s="173"/>
      <c r="AT486" s="168" t="s">
        <v>160</v>
      </c>
      <c r="AU486" s="168" t="s">
        <v>80</v>
      </c>
      <c r="AV486" s="14" t="s">
        <v>158</v>
      </c>
      <c r="AW486" s="14" t="s">
        <v>27</v>
      </c>
      <c r="AX486" s="14" t="s">
        <v>71</v>
      </c>
      <c r="AY486" s="168" t="s">
        <v>152</v>
      </c>
    </row>
    <row r="487" spans="1:65" s="13" customFormat="1">
      <c r="B487" s="159"/>
      <c r="D487" s="160" t="s">
        <v>160</v>
      </c>
      <c r="E487" s="161" t="s">
        <v>1</v>
      </c>
      <c r="F487" s="162" t="s">
        <v>1740</v>
      </c>
      <c r="H487" s="163">
        <v>1.669</v>
      </c>
      <c r="L487" s="159"/>
      <c r="M487" s="164"/>
      <c r="N487" s="165"/>
      <c r="O487" s="165"/>
      <c r="P487" s="165"/>
      <c r="Q487" s="165"/>
      <c r="R487" s="165"/>
      <c r="S487" s="165"/>
      <c r="T487" s="166"/>
      <c r="AT487" s="161" t="s">
        <v>160</v>
      </c>
      <c r="AU487" s="161" t="s">
        <v>80</v>
      </c>
      <c r="AV487" s="13" t="s">
        <v>80</v>
      </c>
      <c r="AW487" s="13" t="s">
        <v>27</v>
      </c>
      <c r="AX487" s="13" t="s">
        <v>71</v>
      </c>
      <c r="AY487" s="161" t="s">
        <v>152</v>
      </c>
    </row>
    <row r="488" spans="1:65" s="14" customFormat="1">
      <c r="B488" s="167"/>
      <c r="D488" s="160" t="s">
        <v>160</v>
      </c>
      <c r="E488" s="168" t="s">
        <v>1</v>
      </c>
      <c r="F488" s="169" t="s">
        <v>162</v>
      </c>
      <c r="H488" s="170">
        <v>1.669</v>
      </c>
      <c r="L488" s="167"/>
      <c r="M488" s="171"/>
      <c r="N488" s="172"/>
      <c r="O488" s="172"/>
      <c r="P488" s="172"/>
      <c r="Q488" s="172"/>
      <c r="R488" s="172"/>
      <c r="S488" s="172"/>
      <c r="T488" s="173"/>
      <c r="AT488" s="168" t="s">
        <v>160</v>
      </c>
      <c r="AU488" s="168" t="s">
        <v>80</v>
      </c>
      <c r="AV488" s="14" t="s">
        <v>158</v>
      </c>
      <c r="AW488" s="14" t="s">
        <v>27</v>
      </c>
      <c r="AX488" s="14" t="s">
        <v>78</v>
      </c>
      <c r="AY488" s="168" t="s">
        <v>152</v>
      </c>
    </row>
    <row r="489" spans="1:65" s="2" customFormat="1" ht="16.5" customHeight="1">
      <c r="A489" s="30"/>
      <c r="B489" s="146"/>
      <c r="C489" s="147" t="s">
        <v>969</v>
      </c>
      <c r="D489" s="147" t="s">
        <v>154</v>
      </c>
      <c r="E489" s="148" t="s">
        <v>1259</v>
      </c>
      <c r="F489" s="149" t="s">
        <v>1260</v>
      </c>
      <c r="G489" s="150" t="s">
        <v>300</v>
      </c>
      <c r="H489" s="151">
        <v>0.6</v>
      </c>
      <c r="I489" s="152">
        <v>1564.64</v>
      </c>
      <c r="J489" s="152">
        <f>ROUND(I489*H489,2)</f>
        <v>938.78</v>
      </c>
      <c r="K489" s="149" t="s">
        <v>173</v>
      </c>
      <c r="L489" s="31"/>
      <c r="M489" s="153" t="s">
        <v>1</v>
      </c>
      <c r="N489" s="154" t="s">
        <v>36</v>
      </c>
      <c r="O489" s="155">
        <v>0.5</v>
      </c>
      <c r="P489" s="155">
        <f>O489*H489</f>
        <v>0.3</v>
      </c>
      <c r="Q489" s="155">
        <v>2.5000000000000001E-2</v>
      </c>
      <c r="R489" s="155">
        <f>Q489*H489</f>
        <v>1.4999999999999999E-2</v>
      </c>
      <c r="S489" s="155">
        <v>0</v>
      </c>
      <c r="T489" s="156">
        <f>S489*H489</f>
        <v>0</v>
      </c>
      <c r="U489" s="30"/>
      <c r="V489" s="30"/>
      <c r="W489" s="30"/>
      <c r="X489" s="30"/>
      <c r="Y489" s="30"/>
      <c r="Z489" s="30"/>
      <c r="AA489" s="30"/>
      <c r="AB489" s="30"/>
      <c r="AC489" s="30"/>
      <c r="AD489" s="30"/>
      <c r="AE489" s="30"/>
      <c r="AR489" s="157" t="s">
        <v>244</v>
      </c>
      <c r="AT489" s="157" t="s">
        <v>154</v>
      </c>
      <c r="AU489" s="157" t="s">
        <v>80</v>
      </c>
      <c r="AY489" s="18" t="s">
        <v>152</v>
      </c>
      <c r="BE489" s="158">
        <f>IF(N489="základní",J489,0)</f>
        <v>938.78</v>
      </c>
      <c r="BF489" s="158">
        <f>IF(N489="snížená",J489,0)</f>
        <v>0</v>
      </c>
      <c r="BG489" s="158">
        <f>IF(N489="zákl. přenesená",J489,0)</f>
        <v>0</v>
      </c>
      <c r="BH489" s="158">
        <f>IF(N489="sníž. přenesená",J489,0)</f>
        <v>0</v>
      </c>
      <c r="BI489" s="158">
        <f>IF(N489="nulová",J489,0)</f>
        <v>0</v>
      </c>
      <c r="BJ489" s="18" t="s">
        <v>78</v>
      </c>
      <c r="BK489" s="158">
        <f>ROUND(I489*H489,2)</f>
        <v>938.78</v>
      </c>
      <c r="BL489" s="18" t="s">
        <v>244</v>
      </c>
      <c r="BM489" s="157" t="s">
        <v>1746</v>
      </c>
    </row>
    <row r="490" spans="1:65" s="13" customFormat="1">
      <c r="B490" s="159"/>
      <c r="D490" s="160" t="s">
        <v>160</v>
      </c>
      <c r="E490" s="161" t="s">
        <v>1</v>
      </c>
      <c r="F490" s="162" t="s">
        <v>1747</v>
      </c>
      <c r="H490" s="163">
        <v>0.6</v>
      </c>
      <c r="L490" s="159"/>
      <c r="M490" s="164"/>
      <c r="N490" s="165"/>
      <c r="O490" s="165"/>
      <c r="P490" s="165"/>
      <c r="Q490" s="165"/>
      <c r="R490" s="165"/>
      <c r="S490" s="165"/>
      <c r="T490" s="166"/>
      <c r="AT490" s="161" t="s">
        <v>160</v>
      </c>
      <c r="AU490" s="161" t="s">
        <v>80</v>
      </c>
      <c r="AV490" s="13" t="s">
        <v>80</v>
      </c>
      <c r="AW490" s="13" t="s">
        <v>27</v>
      </c>
      <c r="AX490" s="13" t="s">
        <v>78</v>
      </c>
      <c r="AY490" s="161" t="s">
        <v>152</v>
      </c>
    </row>
    <row r="491" spans="1:65" s="2" customFormat="1" ht="21.75" customHeight="1">
      <c r="A491" s="30"/>
      <c r="B491" s="146"/>
      <c r="C491" s="147" t="s">
        <v>973</v>
      </c>
      <c r="D491" s="147" t="s">
        <v>154</v>
      </c>
      <c r="E491" s="148" t="s">
        <v>1264</v>
      </c>
      <c r="F491" s="149" t="s">
        <v>1265</v>
      </c>
      <c r="G491" s="150" t="s">
        <v>165</v>
      </c>
      <c r="H491" s="151">
        <v>1.669</v>
      </c>
      <c r="I491" s="152">
        <v>714.56</v>
      </c>
      <c r="J491" s="152">
        <f>ROUND(I491*H491,2)</f>
        <v>1192.5999999999999</v>
      </c>
      <c r="K491" s="149" t="s">
        <v>173</v>
      </c>
      <c r="L491" s="31"/>
      <c r="M491" s="153" t="s">
        <v>1</v>
      </c>
      <c r="N491" s="154" t="s">
        <v>36</v>
      </c>
      <c r="O491" s="155">
        <v>0</v>
      </c>
      <c r="P491" s="155">
        <f>O491*H491</f>
        <v>0</v>
      </c>
      <c r="Q491" s="155">
        <v>2.3369999999999998E-2</v>
      </c>
      <c r="R491" s="155">
        <f>Q491*H491</f>
        <v>3.9004529999999996E-2</v>
      </c>
      <c r="S491" s="155">
        <v>0</v>
      </c>
      <c r="T491" s="156">
        <f>S491*H491</f>
        <v>0</v>
      </c>
      <c r="U491" s="30"/>
      <c r="V491" s="30"/>
      <c r="W491" s="30"/>
      <c r="X491" s="30"/>
      <c r="Y491" s="30"/>
      <c r="Z491" s="30"/>
      <c r="AA491" s="30"/>
      <c r="AB491" s="30"/>
      <c r="AC491" s="30"/>
      <c r="AD491" s="30"/>
      <c r="AE491" s="30"/>
      <c r="AR491" s="157" t="s">
        <v>244</v>
      </c>
      <c r="AT491" s="157" t="s">
        <v>154</v>
      </c>
      <c r="AU491" s="157" t="s">
        <v>80</v>
      </c>
      <c r="AY491" s="18" t="s">
        <v>152</v>
      </c>
      <c r="BE491" s="158">
        <f>IF(N491="základní",J491,0)</f>
        <v>1192.5999999999999</v>
      </c>
      <c r="BF491" s="158">
        <f>IF(N491="snížená",J491,0)</f>
        <v>0</v>
      </c>
      <c r="BG491" s="158">
        <f>IF(N491="zákl. přenesená",J491,0)</f>
        <v>0</v>
      </c>
      <c r="BH491" s="158">
        <f>IF(N491="sníž. přenesená",J491,0)</f>
        <v>0</v>
      </c>
      <c r="BI491" s="158">
        <f>IF(N491="nulová",J491,0)</f>
        <v>0</v>
      </c>
      <c r="BJ491" s="18" t="s">
        <v>78</v>
      </c>
      <c r="BK491" s="158">
        <f>ROUND(I491*H491,2)</f>
        <v>1192.5999999999999</v>
      </c>
      <c r="BL491" s="18" t="s">
        <v>244</v>
      </c>
      <c r="BM491" s="157" t="s">
        <v>1748</v>
      </c>
    </row>
    <row r="492" spans="1:65" s="2" customFormat="1" ht="21.75" customHeight="1">
      <c r="A492" s="30"/>
      <c r="B492" s="146"/>
      <c r="C492" s="147" t="s">
        <v>978</v>
      </c>
      <c r="D492" s="147" t="s">
        <v>154</v>
      </c>
      <c r="E492" s="148" t="s">
        <v>1749</v>
      </c>
      <c r="F492" s="149" t="s">
        <v>1750</v>
      </c>
      <c r="G492" s="150" t="s">
        <v>157</v>
      </c>
      <c r="H492" s="151">
        <v>108.85</v>
      </c>
      <c r="I492" s="152">
        <v>270.42</v>
      </c>
      <c r="J492" s="152">
        <f>ROUND(I492*H492,2)</f>
        <v>29435.22</v>
      </c>
      <c r="K492" s="149" t="s">
        <v>173</v>
      </c>
      <c r="L492" s="31"/>
      <c r="M492" s="153" t="s">
        <v>1</v>
      </c>
      <c r="N492" s="154" t="s">
        <v>36</v>
      </c>
      <c r="O492" s="155">
        <v>0.26200000000000001</v>
      </c>
      <c r="P492" s="155">
        <f>O492*H492</f>
        <v>28.518699999999999</v>
      </c>
      <c r="Q492" s="155">
        <v>1.5709999999999998E-2</v>
      </c>
      <c r="R492" s="155">
        <f>Q492*H492</f>
        <v>1.7100334999999998</v>
      </c>
      <c r="S492" s="155">
        <v>0</v>
      </c>
      <c r="T492" s="156">
        <f>S492*H492</f>
        <v>0</v>
      </c>
      <c r="U492" s="30"/>
      <c r="V492" s="30"/>
      <c r="W492" s="30"/>
      <c r="X492" s="30"/>
      <c r="Y492" s="30"/>
      <c r="Z492" s="30"/>
      <c r="AA492" s="30"/>
      <c r="AB492" s="30"/>
      <c r="AC492" s="30"/>
      <c r="AD492" s="30"/>
      <c r="AE492" s="30"/>
      <c r="AR492" s="157" t="s">
        <v>244</v>
      </c>
      <c r="AT492" s="157" t="s">
        <v>154</v>
      </c>
      <c r="AU492" s="157" t="s">
        <v>80</v>
      </c>
      <c r="AY492" s="18" t="s">
        <v>152</v>
      </c>
      <c r="BE492" s="158">
        <f>IF(N492="základní",J492,0)</f>
        <v>29435.22</v>
      </c>
      <c r="BF492" s="158">
        <f>IF(N492="snížená",J492,0)</f>
        <v>0</v>
      </c>
      <c r="BG492" s="158">
        <f>IF(N492="zákl. přenesená",J492,0)</f>
        <v>0</v>
      </c>
      <c r="BH492" s="158">
        <f>IF(N492="sníž. přenesená",J492,0)</f>
        <v>0</v>
      </c>
      <c r="BI492" s="158">
        <f>IF(N492="nulová",J492,0)</f>
        <v>0</v>
      </c>
      <c r="BJ492" s="18" t="s">
        <v>78</v>
      </c>
      <c r="BK492" s="158">
        <f>ROUND(I492*H492,2)</f>
        <v>29435.22</v>
      </c>
      <c r="BL492" s="18" t="s">
        <v>244</v>
      </c>
      <c r="BM492" s="157" t="s">
        <v>1751</v>
      </c>
    </row>
    <row r="493" spans="1:65" s="13" customFormat="1">
      <c r="B493" s="159"/>
      <c r="D493" s="160" t="s">
        <v>160</v>
      </c>
      <c r="E493" s="161" t="s">
        <v>1</v>
      </c>
      <c r="F493" s="162" t="s">
        <v>1752</v>
      </c>
      <c r="H493" s="163">
        <v>108.85</v>
      </c>
      <c r="L493" s="159"/>
      <c r="M493" s="164"/>
      <c r="N493" s="165"/>
      <c r="O493" s="165"/>
      <c r="P493" s="165"/>
      <c r="Q493" s="165"/>
      <c r="R493" s="165"/>
      <c r="S493" s="165"/>
      <c r="T493" s="166"/>
      <c r="AT493" s="161" t="s">
        <v>160</v>
      </c>
      <c r="AU493" s="161" t="s">
        <v>80</v>
      </c>
      <c r="AV493" s="13" t="s">
        <v>80</v>
      </c>
      <c r="AW493" s="13" t="s">
        <v>27</v>
      </c>
      <c r="AX493" s="13" t="s">
        <v>78</v>
      </c>
      <c r="AY493" s="161" t="s">
        <v>152</v>
      </c>
    </row>
    <row r="494" spans="1:65" s="2" customFormat="1" ht="21.75" customHeight="1">
      <c r="A494" s="30"/>
      <c r="B494" s="146"/>
      <c r="C494" s="147" t="s">
        <v>983</v>
      </c>
      <c r="D494" s="147" t="s">
        <v>154</v>
      </c>
      <c r="E494" s="148" t="s">
        <v>1753</v>
      </c>
      <c r="F494" s="149" t="s">
        <v>1754</v>
      </c>
      <c r="G494" s="150" t="s">
        <v>157</v>
      </c>
      <c r="H494" s="151">
        <v>108.85</v>
      </c>
      <c r="I494" s="152">
        <v>23.65</v>
      </c>
      <c r="J494" s="152">
        <f>ROUND(I494*H494,2)</f>
        <v>2574.3000000000002</v>
      </c>
      <c r="K494" s="149" t="s">
        <v>173</v>
      </c>
      <c r="L494" s="31"/>
      <c r="M494" s="153" t="s">
        <v>1</v>
      </c>
      <c r="N494" s="154" t="s">
        <v>36</v>
      </c>
      <c r="O494" s="155">
        <v>0</v>
      </c>
      <c r="P494" s="155">
        <f>O494*H494</f>
        <v>0</v>
      </c>
      <c r="Q494" s="155">
        <v>2.0000000000000001E-4</v>
      </c>
      <c r="R494" s="155">
        <f>Q494*H494</f>
        <v>2.1770000000000001E-2</v>
      </c>
      <c r="S494" s="155">
        <v>0</v>
      </c>
      <c r="T494" s="156">
        <f>S494*H494</f>
        <v>0</v>
      </c>
      <c r="U494" s="30"/>
      <c r="V494" s="30"/>
      <c r="W494" s="30"/>
      <c r="X494" s="30"/>
      <c r="Y494" s="30"/>
      <c r="Z494" s="30"/>
      <c r="AA494" s="30"/>
      <c r="AB494" s="30"/>
      <c r="AC494" s="30"/>
      <c r="AD494" s="30"/>
      <c r="AE494" s="30"/>
      <c r="AR494" s="157" t="s">
        <v>244</v>
      </c>
      <c r="AT494" s="157" t="s">
        <v>154</v>
      </c>
      <c r="AU494" s="157" t="s">
        <v>80</v>
      </c>
      <c r="AY494" s="18" t="s">
        <v>152</v>
      </c>
      <c r="BE494" s="158">
        <f>IF(N494="základní",J494,0)</f>
        <v>2574.3000000000002</v>
      </c>
      <c r="BF494" s="158">
        <f>IF(N494="snížená",J494,0)</f>
        <v>0</v>
      </c>
      <c r="BG494" s="158">
        <f>IF(N494="zákl. přenesená",J494,0)</f>
        <v>0</v>
      </c>
      <c r="BH494" s="158">
        <f>IF(N494="sníž. přenesená",J494,0)</f>
        <v>0</v>
      </c>
      <c r="BI494" s="158">
        <f>IF(N494="nulová",J494,0)</f>
        <v>0</v>
      </c>
      <c r="BJ494" s="18" t="s">
        <v>78</v>
      </c>
      <c r="BK494" s="158">
        <f>ROUND(I494*H494,2)</f>
        <v>2574.3000000000002</v>
      </c>
      <c r="BL494" s="18" t="s">
        <v>244</v>
      </c>
      <c r="BM494" s="157" t="s">
        <v>1755</v>
      </c>
    </row>
    <row r="495" spans="1:65" s="2" customFormat="1" ht="21.75" customHeight="1">
      <c r="A495" s="30"/>
      <c r="B495" s="146"/>
      <c r="C495" s="147" t="s">
        <v>989</v>
      </c>
      <c r="D495" s="147" t="s">
        <v>154</v>
      </c>
      <c r="E495" s="148" t="s">
        <v>1268</v>
      </c>
      <c r="F495" s="149" t="s">
        <v>1269</v>
      </c>
      <c r="G495" s="150" t="s">
        <v>157</v>
      </c>
      <c r="H495" s="151">
        <v>24.667000000000002</v>
      </c>
      <c r="I495" s="152">
        <v>157.69</v>
      </c>
      <c r="J495" s="152">
        <f>ROUND(I495*H495,2)</f>
        <v>3889.74</v>
      </c>
      <c r="K495" s="149" t="s">
        <v>1</v>
      </c>
      <c r="L495" s="31"/>
      <c r="M495" s="153" t="s">
        <v>1</v>
      </c>
      <c r="N495" s="154" t="s">
        <v>36</v>
      </c>
      <c r="O495" s="155">
        <v>0.69599999999999995</v>
      </c>
      <c r="P495" s="155">
        <f>O495*H495</f>
        <v>17.168232</v>
      </c>
      <c r="Q495" s="155">
        <v>0</v>
      </c>
      <c r="R495" s="155">
        <f>Q495*H495</f>
        <v>0</v>
      </c>
      <c r="S495" s="155">
        <v>0</v>
      </c>
      <c r="T495" s="156">
        <f>S495*H495</f>
        <v>0</v>
      </c>
      <c r="U495" s="30"/>
      <c r="V495" s="30"/>
      <c r="W495" s="30"/>
      <c r="X495" s="30"/>
      <c r="Y495" s="30"/>
      <c r="Z495" s="30"/>
      <c r="AA495" s="30"/>
      <c r="AB495" s="30"/>
      <c r="AC495" s="30"/>
      <c r="AD495" s="30"/>
      <c r="AE495" s="30"/>
      <c r="AR495" s="157" t="s">
        <v>244</v>
      </c>
      <c r="AT495" s="157" t="s">
        <v>154</v>
      </c>
      <c r="AU495" s="157" t="s">
        <v>80</v>
      </c>
      <c r="AY495" s="18" t="s">
        <v>152</v>
      </c>
      <c r="BE495" s="158">
        <f>IF(N495="základní",J495,0)</f>
        <v>3889.74</v>
      </c>
      <c r="BF495" s="158">
        <f>IF(N495="snížená",J495,0)</f>
        <v>0</v>
      </c>
      <c r="BG495" s="158">
        <f>IF(N495="zákl. přenesená",J495,0)</f>
        <v>0</v>
      </c>
      <c r="BH495" s="158">
        <f>IF(N495="sníž. přenesená",J495,0)</f>
        <v>0</v>
      </c>
      <c r="BI495" s="158">
        <f>IF(N495="nulová",J495,0)</f>
        <v>0</v>
      </c>
      <c r="BJ495" s="18" t="s">
        <v>78</v>
      </c>
      <c r="BK495" s="158">
        <f>ROUND(I495*H495,2)</f>
        <v>3889.74</v>
      </c>
      <c r="BL495" s="18" t="s">
        <v>244</v>
      </c>
      <c r="BM495" s="157" t="s">
        <v>1756</v>
      </c>
    </row>
    <row r="496" spans="1:65" s="15" customFormat="1">
      <c r="B496" s="174"/>
      <c r="D496" s="160" t="s">
        <v>160</v>
      </c>
      <c r="E496" s="175" t="s">
        <v>1</v>
      </c>
      <c r="F496" s="176" t="s">
        <v>1271</v>
      </c>
      <c r="H496" s="175" t="s">
        <v>1</v>
      </c>
      <c r="L496" s="174"/>
      <c r="M496" s="177"/>
      <c r="N496" s="178"/>
      <c r="O496" s="178"/>
      <c r="P496" s="178"/>
      <c r="Q496" s="178"/>
      <c r="R496" s="178"/>
      <c r="S496" s="178"/>
      <c r="T496" s="179"/>
      <c r="AT496" s="175" t="s">
        <v>160</v>
      </c>
      <c r="AU496" s="175" t="s">
        <v>80</v>
      </c>
      <c r="AV496" s="15" t="s">
        <v>78</v>
      </c>
      <c r="AW496" s="15" t="s">
        <v>27</v>
      </c>
      <c r="AX496" s="15" t="s">
        <v>71</v>
      </c>
      <c r="AY496" s="175" t="s">
        <v>152</v>
      </c>
    </row>
    <row r="497" spans="1:65" s="13" customFormat="1">
      <c r="B497" s="159"/>
      <c r="D497" s="160" t="s">
        <v>160</v>
      </c>
      <c r="E497" s="161" t="s">
        <v>1</v>
      </c>
      <c r="F497" s="162" t="s">
        <v>1272</v>
      </c>
      <c r="H497" s="163">
        <v>26.946999999999999</v>
      </c>
      <c r="L497" s="159"/>
      <c r="M497" s="164"/>
      <c r="N497" s="165"/>
      <c r="O497" s="165"/>
      <c r="P497" s="165"/>
      <c r="Q497" s="165"/>
      <c r="R497" s="165"/>
      <c r="S497" s="165"/>
      <c r="T497" s="166"/>
      <c r="AT497" s="161" t="s">
        <v>160</v>
      </c>
      <c r="AU497" s="161" t="s">
        <v>80</v>
      </c>
      <c r="AV497" s="13" t="s">
        <v>80</v>
      </c>
      <c r="AW497" s="13" t="s">
        <v>27</v>
      </c>
      <c r="AX497" s="13" t="s">
        <v>71</v>
      </c>
      <c r="AY497" s="161" t="s">
        <v>152</v>
      </c>
    </row>
    <row r="498" spans="1:65" s="13" customFormat="1">
      <c r="B498" s="159"/>
      <c r="D498" s="160" t="s">
        <v>160</v>
      </c>
      <c r="E498" s="161" t="s">
        <v>1</v>
      </c>
      <c r="F498" s="162" t="s">
        <v>1273</v>
      </c>
      <c r="H498" s="163">
        <v>14.164</v>
      </c>
      <c r="L498" s="159"/>
      <c r="M498" s="164"/>
      <c r="N498" s="165"/>
      <c r="O498" s="165"/>
      <c r="P498" s="165"/>
      <c r="Q498" s="165"/>
      <c r="R498" s="165"/>
      <c r="S498" s="165"/>
      <c r="T498" s="166"/>
      <c r="AT498" s="161" t="s">
        <v>160</v>
      </c>
      <c r="AU498" s="161" t="s">
        <v>80</v>
      </c>
      <c r="AV498" s="13" t="s">
        <v>80</v>
      </c>
      <c r="AW498" s="13" t="s">
        <v>27</v>
      </c>
      <c r="AX498" s="13" t="s">
        <v>71</v>
      </c>
      <c r="AY498" s="161" t="s">
        <v>152</v>
      </c>
    </row>
    <row r="499" spans="1:65" s="14" customFormat="1">
      <c r="B499" s="167"/>
      <c r="D499" s="160" t="s">
        <v>160</v>
      </c>
      <c r="E499" s="168" t="s">
        <v>1</v>
      </c>
      <c r="F499" s="169" t="s">
        <v>162</v>
      </c>
      <c r="H499" s="170">
        <v>41.110999999999997</v>
      </c>
      <c r="L499" s="167"/>
      <c r="M499" s="171"/>
      <c r="N499" s="172"/>
      <c r="O499" s="172"/>
      <c r="P499" s="172"/>
      <c r="Q499" s="172"/>
      <c r="R499" s="172"/>
      <c r="S499" s="172"/>
      <c r="T499" s="173"/>
      <c r="AT499" s="168" t="s">
        <v>160</v>
      </c>
      <c r="AU499" s="168" t="s">
        <v>80</v>
      </c>
      <c r="AV499" s="14" t="s">
        <v>158</v>
      </c>
      <c r="AW499" s="14" t="s">
        <v>27</v>
      </c>
      <c r="AX499" s="14" t="s">
        <v>71</v>
      </c>
      <c r="AY499" s="168" t="s">
        <v>152</v>
      </c>
    </row>
    <row r="500" spans="1:65" s="13" customFormat="1">
      <c r="B500" s="159"/>
      <c r="D500" s="160" t="s">
        <v>160</v>
      </c>
      <c r="E500" s="161" t="s">
        <v>1</v>
      </c>
      <c r="F500" s="162" t="s">
        <v>1757</v>
      </c>
      <c r="H500" s="163">
        <v>24.667000000000002</v>
      </c>
      <c r="L500" s="159"/>
      <c r="M500" s="164"/>
      <c r="N500" s="165"/>
      <c r="O500" s="165"/>
      <c r="P500" s="165"/>
      <c r="Q500" s="165"/>
      <c r="R500" s="165"/>
      <c r="S500" s="165"/>
      <c r="T500" s="166"/>
      <c r="AT500" s="161" t="s">
        <v>160</v>
      </c>
      <c r="AU500" s="161" t="s">
        <v>80</v>
      </c>
      <c r="AV500" s="13" t="s">
        <v>80</v>
      </c>
      <c r="AW500" s="13" t="s">
        <v>27</v>
      </c>
      <c r="AX500" s="13" t="s">
        <v>71</v>
      </c>
      <c r="AY500" s="161" t="s">
        <v>152</v>
      </c>
    </row>
    <row r="501" spans="1:65" s="14" customFormat="1">
      <c r="B501" s="167"/>
      <c r="D501" s="160" t="s">
        <v>160</v>
      </c>
      <c r="E501" s="168" t="s">
        <v>1</v>
      </c>
      <c r="F501" s="169" t="s">
        <v>162</v>
      </c>
      <c r="H501" s="170">
        <v>24.667000000000002</v>
      </c>
      <c r="L501" s="167"/>
      <c r="M501" s="171"/>
      <c r="N501" s="172"/>
      <c r="O501" s="172"/>
      <c r="P501" s="172"/>
      <c r="Q501" s="172"/>
      <c r="R501" s="172"/>
      <c r="S501" s="172"/>
      <c r="T501" s="173"/>
      <c r="AT501" s="168" t="s">
        <v>160</v>
      </c>
      <c r="AU501" s="168" t="s">
        <v>80</v>
      </c>
      <c r="AV501" s="14" t="s">
        <v>158</v>
      </c>
      <c r="AW501" s="14" t="s">
        <v>27</v>
      </c>
      <c r="AX501" s="14" t="s">
        <v>78</v>
      </c>
      <c r="AY501" s="168" t="s">
        <v>152</v>
      </c>
    </row>
    <row r="502" spans="1:65" s="2" customFormat="1" ht="21.75" customHeight="1">
      <c r="A502" s="30"/>
      <c r="B502" s="146"/>
      <c r="C502" s="147" t="s">
        <v>994</v>
      </c>
      <c r="D502" s="147" t="s">
        <v>154</v>
      </c>
      <c r="E502" s="148" t="s">
        <v>1276</v>
      </c>
      <c r="F502" s="149" t="s">
        <v>1277</v>
      </c>
      <c r="G502" s="150" t="s">
        <v>157</v>
      </c>
      <c r="H502" s="151">
        <v>24.667000000000002</v>
      </c>
      <c r="I502" s="152">
        <v>215.6</v>
      </c>
      <c r="J502" s="152">
        <f>ROUND(I502*H502,2)</f>
        <v>5318.21</v>
      </c>
      <c r="K502" s="149" t="s">
        <v>173</v>
      </c>
      <c r="L502" s="31"/>
      <c r="M502" s="153" t="s">
        <v>1</v>
      </c>
      <c r="N502" s="154" t="s">
        <v>36</v>
      </c>
      <c r="O502" s="155">
        <v>0.82199999999999995</v>
      </c>
      <c r="P502" s="155">
        <f>O502*H502</f>
        <v>20.276274000000001</v>
      </c>
      <c r="Q502" s="155">
        <v>0</v>
      </c>
      <c r="R502" s="155">
        <f>Q502*H502</f>
        <v>0</v>
      </c>
      <c r="S502" s="155">
        <v>0</v>
      </c>
      <c r="T502" s="156">
        <f>S502*H502</f>
        <v>0</v>
      </c>
      <c r="U502" s="30"/>
      <c r="V502" s="30"/>
      <c r="W502" s="30"/>
      <c r="X502" s="30"/>
      <c r="Y502" s="30"/>
      <c r="Z502" s="30"/>
      <c r="AA502" s="30"/>
      <c r="AB502" s="30"/>
      <c r="AC502" s="30"/>
      <c r="AD502" s="30"/>
      <c r="AE502" s="30"/>
      <c r="AR502" s="157" t="s">
        <v>244</v>
      </c>
      <c r="AT502" s="157" t="s">
        <v>154</v>
      </c>
      <c r="AU502" s="157" t="s">
        <v>80</v>
      </c>
      <c r="AY502" s="18" t="s">
        <v>152</v>
      </c>
      <c r="BE502" s="158">
        <f>IF(N502="základní",J502,0)</f>
        <v>5318.21</v>
      </c>
      <c r="BF502" s="158">
        <f>IF(N502="snížená",J502,0)</f>
        <v>0</v>
      </c>
      <c r="BG502" s="158">
        <f>IF(N502="zákl. přenesená",J502,0)</f>
        <v>0</v>
      </c>
      <c r="BH502" s="158">
        <f>IF(N502="sníž. přenesená",J502,0)</f>
        <v>0</v>
      </c>
      <c r="BI502" s="158">
        <f>IF(N502="nulová",J502,0)</f>
        <v>0</v>
      </c>
      <c r="BJ502" s="18" t="s">
        <v>78</v>
      </c>
      <c r="BK502" s="158">
        <f>ROUND(I502*H502,2)</f>
        <v>5318.21</v>
      </c>
      <c r="BL502" s="18" t="s">
        <v>244</v>
      </c>
      <c r="BM502" s="157" t="s">
        <v>1758</v>
      </c>
    </row>
    <row r="503" spans="1:65" s="15" customFormat="1">
      <c r="B503" s="174"/>
      <c r="D503" s="160" t="s">
        <v>160</v>
      </c>
      <c r="E503" s="175" t="s">
        <v>1</v>
      </c>
      <c r="F503" s="176" t="s">
        <v>1271</v>
      </c>
      <c r="H503" s="175" t="s">
        <v>1</v>
      </c>
      <c r="L503" s="174"/>
      <c r="M503" s="177"/>
      <c r="N503" s="178"/>
      <c r="O503" s="178"/>
      <c r="P503" s="178"/>
      <c r="Q503" s="178"/>
      <c r="R503" s="178"/>
      <c r="S503" s="178"/>
      <c r="T503" s="179"/>
      <c r="AT503" s="175" t="s">
        <v>160</v>
      </c>
      <c r="AU503" s="175" t="s">
        <v>80</v>
      </c>
      <c r="AV503" s="15" t="s">
        <v>78</v>
      </c>
      <c r="AW503" s="15" t="s">
        <v>27</v>
      </c>
      <c r="AX503" s="15" t="s">
        <v>71</v>
      </c>
      <c r="AY503" s="175" t="s">
        <v>152</v>
      </c>
    </row>
    <row r="504" spans="1:65" s="13" customFormat="1">
      <c r="B504" s="159"/>
      <c r="D504" s="160" t="s">
        <v>160</v>
      </c>
      <c r="E504" s="161" t="s">
        <v>1</v>
      </c>
      <c r="F504" s="162" t="s">
        <v>1272</v>
      </c>
      <c r="H504" s="163">
        <v>26.946999999999999</v>
      </c>
      <c r="L504" s="159"/>
      <c r="M504" s="164"/>
      <c r="N504" s="165"/>
      <c r="O504" s="165"/>
      <c r="P504" s="165"/>
      <c r="Q504" s="165"/>
      <c r="R504" s="165"/>
      <c r="S504" s="165"/>
      <c r="T504" s="166"/>
      <c r="AT504" s="161" t="s">
        <v>160</v>
      </c>
      <c r="AU504" s="161" t="s">
        <v>80</v>
      </c>
      <c r="AV504" s="13" t="s">
        <v>80</v>
      </c>
      <c r="AW504" s="13" t="s">
        <v>27</v>
      </c>
      <c r="AX504" s="13" t="s">
        <v>71</v>
      </c>
      <c r="AY504" s="161" t="s">
        <v>152</v>
      </c>
    </row>
    <row r="505" spans="1:65" s="13" customFormat="1">
      <c r="B505" s="159"/>
      <c r="D505" s="160" t="s">
        <v>160</v>
      </c>
      <c r="E505" s="161" t="s">
        <v>1</v>
      </c>
      <c r="F505" s="162" t="s">
        <v>1273</v>
      </c>
      <c r="H505" s="163">
        <v>14.164</v>
      </c>
      <c r="L505" s="159"/>
      <c r="M505" s="164"/>
      <c r="N505" s="165"/>
      <c r="O505" s="165"/>
      <c r="P505" s="165"/>
      <c r="Q505" s="165"/>
      <c r="R505" s="165"/>
      <c r="S505" s="165"/>
      <c r="T505" s="166"/>
      <c r="AT505" s="161" t="s">
        <v>160</v>
      </c>
      <c r="AU505" s="161" t="s">
        <v>80</v>
      </c>
      <c r="AV505" s="13" t="s">
        <v>80</v>
      </c>
      <c r="AW505" s="13" t="s">
        <v>27</v>
      </c>
      <c r="AX505" s="13" t="s">
        <v>71</v>
      </c>
      <c r="AY505" s="161" t="s">
        <v>152</v>
      </c>
    </row>
    <row r="506" spans="1:65" s="14" customFormat="1">
      <c r="B506" s="167"/>
      <c r="D506" s="160" t="s">
        <v>160</v>
      </c>
      <c r="E506" s="168" t="s">
        <v>1</v>
      </c>
      <c r="F506" s="169" t="s">
        <v>162</v>
      </c>
      <c r="H506" s="170">
        <v>41.110999999999997</v>
      </c>
      <c r="L506" s="167"/>
      <c r="M506" s="171"/>
      <c r="N506" s="172"/>
      <c r="O506" s="172"/>
      <c r="P506" s="172"/>
      <c r="Q506" s="172"/>
      <c r="R506" s="172"/>
      <c r="S506" s="172"/>
      <c r="T506" s="173"/>
      <c r="AT506" s="168" t="s">
        <v>160</v>
      </c>
      <c r="AU506" s="168" t="s">
        <v>80</v>
      </c>
      <c r="AV506" s="14" t="s">
        <v>158</v>
      </c>
      <c r="AW506" s="14" t="s">
        <v>27</v>
      </c>
      <c r="AX506" s="14" t="s">
        <v>71</v>
      </c>
      <c r="AY506" s="168" t="s">
        <v>152</v>
      </c>
    </row>
    <row r="507" spans="1:65" s="13" customFormat="1">
      <c r="B507" s="159"/>
      <c r="D507" s="160" t="s">
        <v>160</v>
      </c>
      <c r="E507" s="161" t="s">
        <v>1</v>
      </c>
      <c r="F507" s="162" t="s">
        <v>1757</v>
      </c>
      <c r="H507" s="163">
        <v>24.667000000000002</v>
      </c>
      <c r="L507" s="159"/>
      <c r="M507" s="164"/>
      <c r="N507" s="165"/>
      <c r="O507" s="165"/>
      <c r="P507" s="165"/>
      <c r="Q507" s="165"/>
      <c r="R507" s="165"/>
      <c r="S507" s="165"/>
      <c r="T507" s="166"/>
      <c r="AT507" s="161" t="s">
        <v>160</v>
      </c>
      <c r="AU507" s="161" t="s">
        <v>80</v>
      </c>
      <c r="AV507" s="13" t="s">
        <v>80</v>
      </c>
      <c r="AW507" s="13" t="s">
        <v>27</v>
      </c>
      <c r="AX507" s="13" t="s">
        <v>71</v>
      </c>
      <c r="AY507" s="161" t="s">
        <v>152</v>
      </c>
    </row>
    <row r="508" spans="1:65" s="14" customFormat="1">
      <c r="B508" s="167"/>
      <c r="D508" s="160" t="s">
        <v>160</v>
      </c>
      <c r="E508" s="168" t="s">
        <v>1</v>
      </c>
      <c r="F508" s="169" t="s">
        <v>162</v>
      </c>
      <c r="H508" s="170">
        <v>24.667000000000002</v>
      </c>
      <c r="L508" s="167"/>
      <c r="M508" s="171"/>
      <c r="N508" s="172"/>
      <c r="O508" s="172"/>
      <c r="P508" s="172"/>
      <c r="Q508" s="172"/>
      <c r="R508" s="172"/>
      <c r="S508" s="172"/>
      <c r="T508" s="173"/>
      <c r="AT508" s="168" t="s">
        <v>160</v>
      </c>
      <c r="AU508" s="168" t="s">
        <v>80</v>
      </c>
      <c r="AV508" s="14" t="s">
        <v>158</v>
      </c>
      <c r="AW508" s="14" t="s">
        <v>27</v>
      </c>
      <c r="AX508" s="14" t="s">
        <v>78</v>
      </c>
      <c r="AY508" s="168" t="s">
        <v>152</v>
      </c>
    </row>
    <row r="509" spans="1:65" s="2" customFormat="1" ht="21.75" customHeight="1">
      <c r="A509" s="30"/>
      <c r="B509" s="146"/>
      <c r="C509" s="193" t="s">
        <v>1006</v>
      </c>
      <c r="D509" s="193" t="s">
        <v>709</v>
      </c>
      <c r="E509" s="194" t="s">
        <v>1280</v>
      </c>
      <c r="F509" s="195" t="s">
        <v>1281</v>
      </c>
      <c r="G509" s="196" t="s">
        <v>157</v>
      </c>
      <c r="H509" s="197">
        <v>28.367000000000001</v>
      </c>
      <c r="I509" s="198">
        <v>456.8</v>
      </c>
      <c r="J509" s="198">
        <f>ROUND(I509*H509,2)</f>
        <v>12958.05</v>
      </c>
      <c r="K509" s="195" t="s">
        <v>173</v>
      </c>
      <c r="L509" s="199"/>
      <c r="M509" s="200" t="s">
        <v>1</v>
      </c>
      <c r="N509" s="201" t="s">
        <v>36</v>
      </c>
      <c r="O509" s="155">
        <v>0</v>
      </c>
      <c r="P509" s="155">
        <f>O509*H509</f>
        <v>0</v>
      </c>
      <c r="Q509" s="155">
        <v>9.3100000000000006E-3</v>
      </c>
      <c r="R509" s="155">
        <f>Q509*H509</f>
        <v>0.26409677000000004</v>
      </c>
      <c r="S509" s="155">
        <v>0</v>
      </c>
      <c r="T509" s="156">
        <f>S509*H509</f>
        <v>0</v>
      </c>
      <c r="U509" s="30"/>
      <c r="V509" s="30"/>
      <c r="W509" s="30"/>
      <c r="X509" s="30"/>
      <c r="Y509" s="30"/>
      <c r="Z509" s="30"/>
      <c r="AA509" s="30"/>
      <c r="AB509" s="30"/>
      <c r="AC509" s="30"/>
      <c r="AD509" s="30"/>
      <c r="AE509" s="30"/>
      <c r="AR509" s="157" t="s">
        <v>386</v>
      </c>
      <c r="AT509" s="157" t="s">
        <v>709</v>
      </c>
      <c r="AU509" s="157" t="s">
        <v>80</v>
      </c>
      <c r="AY509" s="18" t="s">
        <v>152</v>
      </c>
      <c r="BE509" s="158">
        <f>IF(N509="základní",J509,0)</f>
        <v>12958.05</v>
      </c>
      <c r="BF509" s="158">
        <f>IF(N509="snížená",J509,0)</f>
        <v>0</v>
      </c>
      <c r="BG509" s="158">
        <f>IF(N509="zákl. přenesená",J509,0)</f>
        <v>0</v>
      </c>
      <c r="BH509" s="158">
        <f>IF(N509="sníž. přenesená",J509,0)</f>
        <v>0</v>
      </c>
      <c r="BI509" s="158">
        <f>IF(N509="nulová",J509,0)</f>
        <v>0</v>
      </c>
      <c r="BJ509" s="18" t="s">
        <v>78</v>
      </c>
      <c r="BK509" s="158">
        <f>ROUND(I509*H509,2)</f>
        <v>12958.05</v>
      </c>
      <c r="BL509" s="18" t="s">
        <v>244</v>
      </c>
      <c r="BM509" s="157" t="s">
        <v>1759</v>
      </c>
    </row>
    <row r="510" spans="1:65" s="13" customFormat="1">
      <c r="B510" s="159"/>
      <c r="D510" s="160" t="s">
        <v>160</v>
      </c>
      <c r="E510" s="161" t="s">
        <v>1</v>
      </c>
      <c r="F510" s="162" t="s">
        <v>1760</v>
      </c>
      <c r="H510" s="163">
        <v>28.367000000000001</v>
      </c>
      <c r="L510" s="159"/>
      <c r="M510" s="164"/>
      <c r="N510" s="165"/>
      <c r="O510" s="165"/>
      <c r="P510" s="165"/>
      <c r="Q510" s="165"/>
      <c r="R510" s="165"/>
      <c r="S510" s="165"/>
      <c r="T510" s="166"/>
      <c r="AT510" s="161" t="s">
        <v>160</v>
      </c>
      <c r="AU510" s="161" t="s">
        <v>80</v>
      </c>
      <c r="AV510" s="13" t="s">
        <v>80</v>
      </c>
      <c r="AW510" s="13" t="s">
        <v>27</v>
      </c>
      <c r="AX510" s="13" t="s">
        <v>78</v>
      </c>
      <c r="AY510" s="161" t="s">
        <v>152</v>
      </c>
    </row>
    <row r="511" spans="1:65" s="2" customFormat="1" ht="21.75" customHeight="1">
      <c r="A511" s="30"/>
      <c r="B511" s="146"/>
      <c r="C511" s="147" t="s">
        <v>1011</v>
      </c>
      <c r="D511" s="147" t="s">
        <v>154</v>
      </c>
      <c r="E511" s="148" t="s">
        <v>1285</v>
      </c>
      <c r="F511" s="149" t="s">
        <v>1286</v>
      </c>
      <c r="G511" s="150" t="s">
        <v>165</v>
      </c>
      <c r="H511" s="151">
        <v>0.51800000000000002</v>
      </c>
      <c r="I511" s="152">
        <v>86.56</v>
      </c>
      <c r="J511" s="152">
        <f>ROUND(I511*H511,2)</f>
        <v>44.84</v>
      </c>
      <c r="K511" s="149" t="s">
        <v>173</v>
      </c>
      <c r="L511" s="31"/>
      <c r="M511" s="153" t="s">
        <v>1</v>
      </c>
      <c r="N511" s="154" t="s">
        <v>36</v>
      </c>
      <c r="O511" s="155">
        <v>0</v>
      </c>
      <c r="P511" s="155">
        <f>O511*H511</f>
        <v>0</v>
      </c>
      <c r="Q511" s="155">
        <v>2.81E-3</v>
      </c>
      <c r="R511" s="155">
        <f>Q511*H511</f>
        <v>1.4555799999999999E-3</v>
      </c>
      <c r="S511" s="155">
        <v>0</v>
      </c>
      <c r="T511" s="156">
        <f>S511*H511</f>
        <v>0</v>
      </c>
      <c r="U511" s="30"/>
      <c r="V511" s="30"/>
      <c r="W511" s="30"/>
      <c r="X511" s="30"/>
      <c r="Y511" s="30"/>
      <c r="Z511" s="30"/>
      <c r="AA511" s="30"/>
      <c r="AB511" s="30"/>
      <c r="AC511" s="30"/>
      <c r="AD511" s="30"/>
      <c r="AE511" s="30"/>
      <c r="AR511" s="157" t="s">
        <v>244</v>
      </c>
      <c r="AT511" s="157" t="s">
        <v>154</v>
      </c>
      <c r="AU511" s="157" t="s">
        <v>80</v>
      </c>
      <c r="AY511" s="18" t="s">
        <v>152</v>
      </c>
      <c r="BE511" s="158">
        <f>IF(N511="základní",J511,0)</f>
        <v>44.84</v>
      </c>
      <c r="BF511" s="158">
        <f>IF(N511="snížená",J511,0)</f>
        <v>0</v>
      </c>
      <c r="BG511" s="158">
        <f>IF(N511="zákl. přenesená",J511,0)</f>
        <v>0</v>
      </c>
      <c r="BH511" s="158">
        <f>IF(N511="sníž. přenesená",J511,0)</f>
        <v>0</v>
      </c>
      <c r="BI511" s="158">
        <f>IF(N511="nulová",J511,0)</f>
        <v>0</v>
      </c>
      <c r="BJ511" s="18" t="s">
        <v>78</v>
      </c>
      <c r="BK511" s="158">
        <f>ROUND(I511*H511,2)</f>
        <v>44.84</v>
      </c>
      <c r="BL511" s="18" t="s">
        <v>244</v>
      </c>
      <c r="BM511" s="157" t="s">
        <v>1761</v>
      </c>
    </row>
    <row r="512" spans="1:65" s="13" customFormat="1">
      <c r="B512" s="159"/>
      <c r="D512" s="160" t="s">
        <v>160</v>
      </c>
      <c r="E512" s="161" t="s">
        <v>1</v>
      </c>
      <c r="F512" s="162" t="s">
        <v>1762</v>
      </c>
      <c r="H512" s="163">
        <v>0.51800000000000002</v>
      </c>
      <c r="L512" s="159"/>
      <c r="M512" s="164"/>
      <c r="N512" s="165"/>
      <c r="O512" s="165"/>
      <c r="P512" s="165"/>
      <c r="Q512" s="165"/>
      <c r="R512" s="165"/>
      <c r="S512" s="165"/>
      <c r="T512" s="166"/>
      <c r="AT512" s="161" t="s">
        <v>160</v>
      </c>
      <c r="AU512" s="161" t="s">
        <v>80</v>
      </c>
      <c r="AV512" s="13" t="s">
        <v>80</v>
      </c>
      <c r="AW512" s="13" t="s">
        <v>27</v>
      </c>
      <c r="AX512" s="13" t="s">
        <v>78</v>
      </c>
      <c r="AY512" s="161" t="s">
        <v>152</v>
      </c>
    </row>
    <row r="513" spans="1:65" s="2" customFormat="1" ht="33" customHeight="1">
      <c r="A513" s="30"/>
      <c r="B513" s="146"/>
      <c r="C513" s="147" t="s">
        <v>1023</v>
      </c>
      <c r="D513" s="147" t="s">
        <v>154</v>
      </c>
      <c r="E513" s="148" t="s">
        <v>1290</v>
      </c>
      <c r="F513" s="149" t="s">
        <v>1291</v>
      </c>
      <c r="G513" s="150" t="s">
        <v>1292</v>
      </c>
      <c r="H513" s="151">
        <v>0.6</v>
      </c>
      <c r="I513" s="152">
        <v>77492</v>
      </c>
      <c r="J513" s="152">
        <f>ROUND(I513*H513,2)</f>
        <v>46495.199999999997</v>
      </c>
      <c r="K513" s="149" t="s">
        <v>1</v>
      </c>
      <c r="L513" s="31"/>
      <c r="M513" s="153" t="s">
        <v>1</v>
      </c>
      <c r="N513" s="154" t="s">
        <v>36</v>
      </c>
      <c r="O513" s="155">
        <v>0.186</v>
      </c>
      <c r="P513" s="155">
        <f>O513*H513</f>
        <v>0.11159999999999999</v>
      </c>
      <c r="Q513" s="155">
        <v>0</v>
      </c>
      <c r="R513" s="155">
        <f>Q513*H513</f>
        <v>0</v>
      </c>
      <c r="S513" s="155">
        <v>0</v>
      </c>
      <c r="T513" s="156">
        <f>S513*H513</f>
        <v>0</v>
      </c>
      <c r="U513" s="30"/>
      <c r="V513" s="30"/>
      <c r="W513" s="30"/>
      <c r="X513" s="30"/>
      <c r="Y513" s="30"/>
      <c r="Z513" s="30"/>
      <c r="AA513" s="30"/>
      <c r="AB513" s="30"/>
      <c r="AC513" s="30"/>
      <c r="AD513" s="30"/>
      <c r="AE513" s="30"/>
      <c r="AR513" s="157" t="s">
        <v>244</v>
      </c>
      <c r="AT513" s="157" t="s">
        <v>154</v>
      </c>
      <c r="AU513" s="157" t="s">
        <v>80</v>
      </c>
      <c r="AY513" s="18" t="s">
        <v>152</v>
      </c>
      <c r="BE513" s="158">
        <f>IF(N513="základní",J513,0)</f>
        <v>46495.199999999997</v>
      </c>
      <c r="BF513" s="158">
        <f>IF(N513="snížená",J513,0)</f>
        <v>0</v>
      </c>
      <c r="BG513" s="158">
        <f>IF(N513="zákl. přenesená",J513,0)</f>
        <v>0</v>
      </c>
      <c r="BH513" s="158">
        <f>IF(N513="sníž. přenesená",J513,0)</f>
        <v>0</v>
      </c>
      <c r="BI513" s="158">
        <f>IF(N513="nulová",J513,0)</f>
        <v>0</v>
      </c>
      <c r="BJ513" s="18" t="s">
        <v>78</v>
      </c>
      <c r="BK513" s="158">
        <f>ROUND(I513*H513,2)</f>
        <v>46495.199999999997</v>
      </c>
      <c r="BL513" s="18" t="s">
        <v>244</v>
      </c>
      <c r="BM513" s="157" t="s">
        <v>1763</v>
      </c>
    </row>
    <row r="514" spans="1:65" s="2" customFormat="1" ht="19.5">
      <c r="A514" s="30"/>
      <c r="B514" s="31"/>
      <c r="C514" s="30"/>
      <c r="D514" s="160" t="s">
        <v>381</v>
      </c>
      <c r="E514" s="30"/>
      <c r="F514" s="180" t="s">
        <v>769</v>
      </c>
      <c r="G514" s="30"/>
      <c r="H514" s="30"/>
      <c r="I514" s="30"/>
      <c r="J514" s="30"/>
      <c r="K514" s="30"/>
      <c r="L514" s="31"/>
      <c r="M514" s="181"/>
      <c r="N514" s="182"/>
      <c r="O514" s="56"/>
      <c r="P514" s="56"/>
      <c r="Q514" s="56"/>
      <c r="R514" s="56"/>
      <c r="S514" s="56"/>
      <c r="T514" s="57"/>
      <c r="U514" s="30"/>
      <c r="V514" s="30"/>
      <c r="W514" s="30"/>
      <c r="X514" s="30"/>
      <c r="Y514" s="30"/>
      <c r="Z514" s="30"/>
      <c r="AA514" s="30"/>
      <c r="AB514" s="30"/>
      <c r="AC514" s="30"/>
      <c r="AD514" s="30"/>
      <c r="AE514" s="30"/>
      <c r="AT514" s="18" t="s">
        <v>381</v>
      </c>
      <c r="AU514" s="18" t="s">
        <v>80</v>
      </c>
    </row>
    <row r="515" spans="1:65" s="13" customFormat="1">
      <c r="B515" s="159"/>
      <c r="D515" s="160" t="s">
        <v>160</v>
      </c>
      <c r="E515" s="161" t="s">
        <v>1</v>
      </c>
      <c r="F515" s="162" t="s">
        <v>1747</v>
      </c>
      <c r="H515" s="163">
        <v>0.6</v>
      </c>
      <c r="L515" s="159"/>
      <c r="M515" s="164"/>
      <c r="N515" s="165"/>
      <c r="O515" s="165"/>
      <c r="P515" s="165"/>
      <c r="Q515" s="165"/>
      <c r="R515" s="165"/>
      <c r="S515" s="165"/>
      <c r="T515" s="166"/>
      <c r="AT515" s="161" t="s">
        <v>160</v>
      </c>
      <c r="AU515" s="161" t="s">
        <v>80</v>
      </c>
      <c r="AV515" s="13" t="s">
        <v>80</v>
      </c>
      <c r="AW515" s="13" t="s">
        <v>27</v>
      </c>
      <c r="AX515" s="13" t="s">
        <v>78</v>
      </c>
      <c r="AY515" s="161" t="s">
        <v>152</v>
      </c>
    </row>
    <row r="516" spans="1:65" s="2" customFormat="1" ht="21.75" customHeight="1">
      <c r="A516" s="30"/>
      <c r="B516" s="146"/>
      <c r="C516" s="147" t="s">
        <v>1028</v>
      </c>
      <c r="D516" s="147" t="s">
        <v>154</v>
      </c>
      <c r="E516" s="148" t="s">
        <v>1295</v>
      </c>
      <c r="F516" s="149" t="s">
        <v>1296</v>
      </c>
      <c r="G516" s="150" t="s">
        <v>214</v>
      </c>
      <c r="H516" s="151">
        <v>2.972</v>
      </c>
      <c r="I516" s="152">
        <v>930.16</v>
      </c>
      <c r="J516" s="152">
        <f>ROUND(I516*H516,2)</f>
        <v>2764.44</v>
      </c>
      <c r="K516" s="149" t="s">
        <v>173</v>
      </c>
      <c r="L516" s="31"/>
      <c r="M516" s="153" t="s">
        <v>1</v>
      </c>
      <c r="N516" s="154" t="s">
        <v>36</v>
      </c>
      <c r="O516" s="155">
        <v>1.7509999999999999</v>
      </c>
      <c r="P516" s="155">
        <f>O516*H516</f>
        <v>5.2039719999999994</v>
      </c>
      <c r="Q516" s="155">
        <v>0</v>
      </c>
      <c r="R516" s="155">
        <f>Q516*H516</f>
        <v>0</v>
      </c>
      <c r="S516" s="155">
        <v>0</v>
      </c>
      <c r="T516" s="156">
        <f>S516*H516</f>
        <v>0</v>
      </c>
      <c r="U516" s="30"/>
      <c r="V516" s="30"/>
      <c r="W516" s="30"/>
      <c r="X516" s="30"/>
      <c r="Y516" s="30"/>
      <c r="Z516" s="30"/>
      <c r="AA516" s="30"/>
      <c r="AB516" s="30"/>
      <c r="AC516" s="30"/>
      <c r="AD516" s="30"/>
      <c r="AE516" s="30"/>
      <c r="AR516" s="157" t="s">
        <v>244</v>
      </c>
      <c r="AT516" s="157" t="s">
        <v>154</v>
      </c>
      <c r="AU516" s="157" t="s">
        <v>80</v>
      </c>
      <c r="AY516" s="18" t="s">
        <v>152</v>
      </c>
      <c r="BE516" s="158">
        <f>IF(N516="základní",J516,0)</f>
        <v>2764.44</v>
      </c>
      <c r="BF516" s="158">
        <f>IF(N516="snížená",J516,0)</f>
        <v>0</v>
      </c>
      <c r="BG516" s="158">
        <f>IF(N516="zákl. přenesená",J516,0)</f>
        <v>0</v>
      </c>
      <c r="BH516" s="158">
        <f>IF(N516="sníž. přenesená",J516,0)</f>
        <v>0</v>
      </c>
      <c r="BI516" s="158">
        <f>IF(N516="nulová",J516,0)</f>
        <v>0</v>
      </c>
      <c r="BJ516" s="18" t="s">
        <v>78</v>
      </c>
      <c r="BK516" s="158">
        <f>ROUND(I516*H516,2)</f>
        <v>2764.44</v>
      </c>
      <c r="BL516" s="18" t="s">
        <v>244</v>
      </c>
      <c r="BM516" s="157" t="s">
        <v>1764</v>
      </c>
    </row>
    <row r="517" spans="1:65" s="12" customFormat="1" ht="22.9" customHeight="1">
      <c r="B517" s="134"/>
      <c r="D517" s="135" t="s">
        <v>70</v>
      </c>
      <c r="E517" s="144" t="s">
        <v>1298</v>
      </c>
      <c r="F517" s="144" t="s">
        <v>1299</v>
      </c>
      <c r="J517" s="145">
        <f>BK517</f>
        <v>59165.530000000006</v>
      </c>
      <c r="L517" s="134"/>
      <c r="M517" s="138"/>
      <c r="N517" s="139"/>
      <c r="O517" s="139"/>
      <c r="P517" s="140">
        <f>SUM(P518:P524)</f>
        <v>148.41062399999998</v>
      </c>
      <c r="Q517" s="139"/>
      <c r="R517" s="140">
        <f>SUM(R518:R524)</f>
        <v>1.4540728199999999</v>
      </c>
      <c r="S517" s="139"/>
      <c r="T517" s="141">
        <f>SUM(T518:T524)</f>
        <v>0</v>
      </c>
      <c r="AR517" s="135" t="s">
        <v>80</v>
      </c>
      <c r="AT517" s="142" t="s">
        <v>70</v>
      </c>
      <c r="AU517" s="142" t="s">
        <v>78</v>
      </c>
      <c r="AY517" s="135" t="s">
        <v>152</v>
      </c>
      <c r="BK517" s="143">
        <f>SUM(BK518:BK524)</f>
        <v>59165.530000000006</v>
      </c>
    </row>
    <row r="518" spans="1:65" s="2" customFormat="1" ht="16.5" customHeight="1">
      <c r="A518" s="30"/>
      <c r="B518" s="146"/>
      <c r="C518" s="147" t="s">
        <v>1033</v>
      </c>
      <c r="D518" s="147" t="s">
        <v>154</v>
      </c>
      <c r="E518" s="148" t="s">
        <v>1765</v>
      </c>
      <c r="F518" s="149" t="s">
        <v>1766</v>
      </c>
      <c r="G518" s="150" t="s">
        <v>157</v>
      </c>
      <c r="H518" s="151">
        <v>108.85</v>
      </c>
      <c r="I518" s="152">
        <v>16.690000000000001</v>
      </c>
      <c r="J518" s="152">
        <f>ROUND(I518*H518,2)</f>
        <v>1816.71</v>
      </c>
      <c r="K518" s="149" t="s">
        <v>173</v>
      </c>
      <c r="L518" s="31"/>
      <c r="M518" s="153" t="s">
        <v>1</v>
      </c>
      <c r="N518" s="154" t="s">
        <v>36</v>
      </c>
      <c r="O518" s="155">
        <v>6.6000000000000003E-2</v>
      </c>
      <c r="P518" s="155">
        <f>O518*H518</f>
        <v>7.1840999999999999</v>
      </c>
      <c r="Q518" s="155">
        <v>0</v>
      </c>
      <c r="R518" s="155">
        <f>Q518*H518</f>
        <v>0</v>
      </c>
      <c r="S518" s="155">
        <v>0</v>
      </c>
      <c r="T518" s="156">
        <f>S518*H518</f>
        <v>0</v>
      </c>
      <c r="U518" s="30"/>
      <c r="V518" s="30"/>
      <c r="W518" s="30"/>
      <c r="X518" s="30"/>
      <c r="Y518" s="30"/>
      <c r="Z518" s="30"/>
      <c r="AA518" s="30"/>
      <c r="AB518" s="30"/>
      <c r="AC518" s="30"/>
      <c r="AD518" s="30"/>
      <c r="AE518" s="30"/>
      <c r="AR518" s="157" t="s">
        <v>244</v>
      </c>
      <c r="AT518" s="157" t="s">
        <v>154</v>
      </c>
      <c r="AU518" s="157" t="s">
        <v>80</v>
      </c>
      <c r="AY518" s="18" t="s">
        <v>152</v>
      </c>
      <c r="BE518" s="158">
        <f>IF(N518="základní",J518,0)</f>
        <v>1816.71</v>
      </c>
      <c r="BF518" s="158">
        <f>IF(N518="snížená",J518,0)</f>
        <v>0</v>
      </c>
      <c r="BG518" s="158">
        <f>IF(N518="zákl. přenesená",J518,0)</f>
        <v>0</v>
      </c>
      <c r="BH518" s="158">
        <f>IF(N518="sníž. přenesená",J518,0)</f>
        <v>0</v>
      </c>
      <c r="BI518" s="158">
        <f>IF(N518="nulová",J518,0)</f>
        <v>0</v>
      </c>
      <c r="BJ518" s="18" t="s">
        <v>78</v>
      </c>
      <c r="BK518" s="158">
        <f>ROUND(I518*H518,2)</f>
        <v>1816.71</v>
      </c>
      <c r="BL518" s="18" t="s">
        <v>244</v>
      </c>
      <c r="BM518" s="157" t="s">
        <v>1767</v>
      </c>
    </row>
    <row r="519" spans="1:65" s="13" customFormat="1">
      <c r="B519" s="159"/>
      <c r="D519" s="160" t="s">
        <v>160</v>
      </c>
      <c r="E519" s="161" t="s">
        <v>1</v>
      </c>
      <c r="F519" s="162" t="s">
        <v>1768</v>
      </c>
      <c r="H519" s="163">
        <v>108.85</v>
      </c>
      <c r="L519" s="159"/>
      <c r="M519" s="164"/>
      <c r="N519" s="165"/>
      <c r="O519" s="165"/>
      <c r="P519" s="165"/>
      <c r="Q519" s="165"/>
      <c r="R519" s="165"/>
      <c r="S519" s="165"/>
      <c r="T519" s="166"/>
      <c r="AT519" s="161" t="s">
        <v>160</v>
      </c>
      <c r="AU519" s="161" t="s">
        <v>80</v>
      </c>
      <c r="AV519" s="13" t="s">
        <v>80</v>
      </c>
      <c r="AW519" s="13" t="s">
        <v>27</v>
      </c>
      <c r="AX519" s="13" t="s">
        <v>78</v>
      </c>
      <c r="AY519" s="161" t="s">
        <v>152</v>
      </c>
    </row>
    <row r="520" spans="1:65" s="2" customFormat="1" ht="16.5" customHeight="1">
      <c r="A520" s="30"/>
      <c r="B520" s="146"/>
      <c r="C520" s="193" t="s">
        <v>1038</v>
      </c>
      <c r="D520" s="193" t="s">
        <v>709</v>
      </c>
      <c r="E520" s="194" t="s">
        <v>1769</v>
      </c>
      <c r="F520" s="195" t="s">
        <v>1770</v>
      </c>
      <c r="G520" s="196" t="s">
        <v>157</v>
      </c>
      <c r="H520" s="197">
        <v>125.178</v>
      </c>
      <c r="I520" s="198">
        <v>14.96</v>
      </c>
      <c r="J520" s="198">
        <f>ROUND(I520*H520,2)</f>
        <v>1872.66</v>
      </c>
      <c r="K520" s="195" t="s">
        <v>173</v>
      </c>
      <c r="L520" s="199"/>
      <c r="M520" s="200" t="s">
        <v>1</v>
      </c>
      <c r="N520" s="201" t="s">
        <v>36</v>
      </c>
      <c r="O520" s="155">
        <v>0</v>
      </c>
      <c r="P520" s="155">
        <f>O520*H520</f>
        <v>0</v>
      </c>
      <c r="Q520" s="155">
        <v>1.9000000000000001E-4</v>
      </c>
      <c r="R520" s="155">
        <f>Q520*H520</f>
        <v>2.3783820000000001E-2</v>
      </c>
      <c r="S520" s="155">
        <v>0</v>
      </c>
      <c r="T520" s="156">
        <f>S520*H520</f>
        <v>0</v>
      </c>
      <c r="U520" s="30"/>
      <c r="V520" s="30"/>
      <c r="W520" s="30"/>
      <c r="X520" s="30"/>
      <c r="Y520" s="30"/>
      <c r="Z520" s="30"/>
      <c r="AA520" s="30"/>
      <c r="AB520" s="30"/>
      <c r="AC520" s="30"/>
      <c r="AD520" s="30"/>
      <c r="AE520" s="30"/>
      <c r="AR520" s="157" t="s">
        <v>386</v>
      </c>
      <c r="AT520" s="157" t="s">
        <v>709</v>
      </c>
      <c r="AU520" s="157" t="s">
        <v>80</v>
      </c>
      <c r="AY520" s="18" t="s">
        <v>152</v>
      </c>
      <c r="BE520" s="158">
        <f>IF(N520="základní",J520,0)</f>
        <v>1872.66</v>
      </c>
      <c r="BF520" s="158">
        <f>IF(N520="snížená",J520,0)</f>
        <v>0</v>
      </c>
      <c r="BG520" s="158">
        <f>IF(N520="zákl. přenesená",J520,0)</f>
        <v>0</v>
      </c>
      <c r="BH520" s="158">
        <f>IF(N520="sníž. přenesená",J520,0)</f>
        <v>0</v>
      </c>
      <c r="BI520" s="158">
        <f>IF(N520="nulová",J520,0)</f>
        <v>0</v>
      </c>
      <c r="BJ520" s="18" t="s">
        <v>78</v>
      </c>
      <c r="BK520" s="158">
        <f>ROUND(I520*H520,2)</f>
        <v>1872.66</v>
      </c>
      <c r="BL520" s="18" t="s">
        <v>244</v>
      </c>
      <c r="BM520" s="157" t="s">
        <v>1771</v>
      </c>
    </row>
    <row r="521" spans="1:65" s="13" customFormat="1">
      <c r="B521" s="159"/>
      <c r="D521" s="160" t="s">
        <v>160</v>
      </c>
      <c r="E521" s="161" t="s">
        <v>1</v>
      </c>
      <c r="F521" s="162" t="s">
        <v>1772</v>
      </c>
      <c r="H521" s="163">
        <v>125.178</v>
      </c>
      <c r="L521" s="159"/>
      <c r="M521" s="164"/>
      <c r="N521" s="165"/>
      <c r="O521" s="165"/>
      <c r="P521" s="165"/>
      <c r="Q521" s="165"/>
      <c r="R521" s="165"/>
      <c r="S521" s="165"/>
      <c r="T521" s="166"/>
      <c r="AT521" s="161" t="s">
        <v>160</v>
      </c>
      <c r="AU521" s="161" t="s">
        <v>80</v>
      </c>
      <c r="AV521" s="13" t="s">
        <v>80</v>
      </c>
      <c r="AW521" s="13" t="s">
        <v>27</v>
      </c>
      <c r="AX521" s="13" t="s">
        <v>78</v>
      </c>
      <c r="AY521" s="161" t="s">
        <v>152</v>
      </c>
    </row>
    <row r="522" spans="1:65" s="2" customFormat="1" ht="21.75" customHeight="1">
      <c r="A522" s="30"/>
      <c r="B522" s="146"/>
      <c r="C522" s="147" t="s">
        <v>1045</v>
      </c>
      <c r="D522" s="147" t="s">
        <v>154</v>
      </c>
      <c r="E522" s="148" t="s">
        <v>1773</v>
      </c>
      <c r="F522" s="149" t="s">
        <v>1774</v>
      </c>
      <c r="G522" s="150" t="s">
        <v>157</v>
      </c>
      <c r="H522" s="151">
        <v>108.85</v>
      </c>
      <c r="I522" s="152">
        <v>498.96</v>
      </c>
      <c r="J522" s="152">
        <f>ROUND(I522*H522,2)</f>
        <v>54311.8</v>
      </c>
      <c r="K522" s="149" t="s">
        <v>173</v>
      </c>
      <c r="L522" s="31"/>
      <c r="M522" s="153" t="s">
        <v>1</v>
      </c>
      <c r="N522" s="154" t="s">
        <v>36</v>
      </c>
      <c r="O522" s="155">
        <v>1.282</v>
      </c>
      <c r="P522" s="155">
        <f>O522*H522</f>
        <v>139.54569999999998</v>
      </c>
      <c r="Q522" s="155">
        <v>1.3140000000000001E-2</v>
      </c>
      <c r="R522" s="155">
        <f>Q522*H522</f>
        <v>1.4302889999999999</v>
      </c>
      <c r="S522" s="155">
        <v>0</v>
      </c>
      <c r="T522" s="156">
        <f>S522*H522</f>
        <v>0</v>
      </c>
      <c r="U522" s="30"/>
      <c r="V522" s="30"/>
      <c r="W522" s="30"/>
      <c r="X522" s="30"/>
      <c r="Y522" s="30"/>
      <c r="Z522" s="30"/>
      <c r="AA522" s="30"/>
      <c r="AB522" s="30"/>
      <c r="AC522" s="30"/>
      <c r="AD522" s="30"/>
      <c r="AE522" s="30"/>
      <c r="AR522" s="157" t="s">
        <v>244</v>
      </c>
      <c r="AT522" s="157" t="s">
        <v>154</v>
      </c>
      <c r="AU522" s="157" t="s">
        <v>80</v>
      </c>
      <c r="AY522" s="18" t="s">
        <v>152</v>
      </c>
      <c r="BE522" s="158">
        <f>IF(N522="základní",J522,0)</f>
        <v>54311.8</v>
      </c>
      <c r="BF522" s="158">
        <f>IF(N522="snížená",J522,0)</f>
        <v>0</v>
      </c>
      <c r="BG522" s="158">
        <f>IF(N522="zákl. přenesená",J522,0)</f>
        <v>0</v>
      </c>
      <c r="BH522" s="158">
        <f>IF(N522="sníž. přenesená",J522,0)</f>
        <v>0</v>
      </c>
      <c r="BI522" s="158">
        <f>IF(N522="nulová",J522,0)</f>
        <v>0</v>
      </c>
      <c r="BJ522" s="18" t="s">
        <v>78</v>
      </c>
      <c r="BK522" s="158">
        <f>ROUND(I522*H522,2)</f>
        <v>54311.8</v>
      </c>
      <c r="BL522" s="18" t="s">
        <v>244</v>
      </c>
      <c r="BM522" s="157" t="s">
        <v>1775</v>
      </c>
    </row>
    <row r="523" spans="1:65" s="13" customFormat="1">
      <c r="B523" s="159"/>
      <c r="D523" s="160" t="s">
        <v>160</v>
      </c>
      <c r="E523" s="161" t="s">
        <v>1</v>
      </c>
      <c r="F523" s="162" t="s">
        <v>1768</v>
      </c>
      <c r="H523" s="163">
        <v>108.85</v>
      </c>
      <c r="L523" s="159"/>
      <c r="M523" s="164"/>
      <c r="N523" s="165"/>
      <c r="O523" s="165"/>
      <c r="P523" s="165"/>
      <c r="Q523" s="165"/>
      <c r="R523" s="165"/>
      <c r="S523" s="165"/>
      <c r="T523" s="166"/>
      <c r="AT523" s="161" t="s">
        <v>160</v>
      </c>
      <c r="AU523" s="161" t="s">
        <v>80</v>
      </c>
      <c r="AV523" s="13" t="s">
        <v>80</v>
      </c>
      <c r="AW523" s="13" t="s">
        <v>27</v>
      </c>
      <c r="AX523" s="13" t="s">
        <v>78</v>
      </c>
      <c r="AY523" s="161" t="s">
        <v>152</v>
      </c>
    </row>
    <row r="524" spans="1:65" s="2" customFormat="1" ht="21.75" customHeight="1">
      <c r="A524" s="30"/>
      <c r="B524" s="146"/>
      <c r="C524" s="147" t="s">
        <v>1062</v>
      </c>
      <c r="D524" s="147" t="s">
        <v>154</v>
      </c>
      <c r="E524" s="148" t="s">
        <v>1324</v>
      </c>
      <c r="F524" s="149" t="s">
        <v>1325</v>
      </c>
      <c r="G524" s="150" t="s">
        <v>214</v>
      </c>
      <c r="H524" s="151">
        <v>1.454</v>
      </c>
      <c r="I524" s="152">
        <v>800.8</v>
      </c>
      <c r="J524" s="152">
        <f>ROUND(I524*H524,2)</f>
        <v>1164.3599999999999</v>
      </c>
      <c r="K524" s="149" t="s">
        <v>173</v>
      </c>
      <c r="L524" s="31"/>
      <c r="M524" s="153" t="s">
        <v>1</v>
      </c>
      <c r="N524" s="154" t="s">
        <v>36</v>
      </c>
      <c r="O524" s="155">
        <v>1.1559999999999999</v>
      </c>
      <c r="P524" s="155">
        <f>O524*H524</f>
        <v>1.6808239999999999</v>
      </c>
      <c r="Q524" s="155">
        <v>0</v>
      </c>
      <c r="R524" s="155">
        <f>Q524*H524</f>
        <v>0</v>
      </c>
      <c r="S524" s="155">
        <v>0</v>
      </c>
      <c r="T524" s="156">
        <f>S524*H524</f>
        <v>0</v>
      </c>
      <c r="U524" s="30"/>
      <c r="V524" s="30"/>
      <c r="W524" s="30"/>
      <c r="X524" s="30"/>
      <c r="Y524" s="30"/>
      <c r="Z524" s="30"/>
      <c r="AA524" s="30"/>
      <c r="AB524" s="30"/>
      <c r="AC524" s="30"/>
      <c r="AD524" s="30"/>
      <c r="AE524" s="30"/>
      <c r="AR524" s="157" t="s">
        <v>244</v>
      </c>
      <c r="AT524" s="157" t="s">
        <v>154</v>
      </c>
      <c r="AU524" s="157" t="s">
        <v>80</v>
      </c>
      <c r="AY524" s="18" t="s">
        <v>152</v>
      </c>
      <c r="BE524" s="158">
        <f>IF(N524="základní",J524,0)</f>
        <v>1164.3599999999999</v>
      </c>
      <c r="BF524" s="158">
        <f>IF(N524="snížená",J524,0)</f>
        <v>0</v>
      </c>
      <c r="BG524" s="158">
        <f>IF(N524="zákl. přenesená",J524,0)</f>
        <v>0</v>
      </c>
      <c r="BH524" s="158">
        <f>IF(N524="sníž. přenesená",J524,0)</f>
        <v>0</v>
      </c>
      <c r="BI524" s="158">
        <f>IF(N524="nulová",J524,0)</f>
        <v>0</v>
      </c>
      <c r="BJ524" s="18" t="s">
        <v>78</v>
      </c>
      <c r="BK524" s="158">
        <f>ROUND(I524*H524,2)</f>
        <v>1164.3599999999999</v>
      </c>
      <c r="BL524" s="18" t="s">
        <v>244</v>
      </c>
      <c r="BM524" s="157" t="s">
        <v>1776</v>
      </c>
    </row>
    <row r="525" spans="1:65" s="12" customFormat="1" ht="22.9" customHeight="1">
      <c r="B525" s="134"/>
      <c r="D525" s="135" t="s">
        <v>70</v>
      </c>
      <c r="E525" s="144" t="s">
        <v>475</v>
      </c>
      <c r="F525" s="144" t="s">
        <v>476</v>
      </c>
      <c r="J525" s="145">
        <f>BK525</f>
        <v>11968.15</v>
      </c>
      <c r="L525" s="134"/>
      <c r="M525" s="138"/>
      <c r="N525" s="139"/>
      <c r="O525" s="139"/>
      <c r="P525" s="140">
        <f>SUM(P526:P534)</f>
        <v>13.033895999999999</v>
      </c>
      <c r="Q525" s="139"/>
      <c r="R525" s="140">
        <f>SUM(R526:R534)</f>
        <v>0.10160807999999999</v>
      </c>
      <c r="S525" s="139"/>
      <c r="T525" s="141">
        <f>SUM(T526:T534)</f>
        <v>0</v>
      </c>
      <c r="AR525" s="135" t="s">
        <v>80</v>
      </c>
      <c r="AT525" s="142" t="s">
        <v>70</v>
      </c>
      <c r="AU525" s="142" t="s">
        <v>78</v>
      </c>
      <c r="AY525" s="135" t="s">
        <v>152</v>
      </c>
      <c r="BK525" s="143">
        <f>SUM(BK526:BK534)</f>
        <v>11968.15</v>
      </c>
    </row>
    <row r="526" spans="1:65" s="2" customFormat="1" ht="21.75" customHeight="1">
      <c r="A526" s="30"/>
      <c r="B526" s="146"/>
      <c r="C526" s="147" t="s">
        <v>1069</v>
      </c>
      <c r="D526" s="147" t="s">
        <v>154</v>
      </c>
      <c r="E526" s="148" t="s">
        <v>1328</v>
      </c>
      <c r="F526" s="149" t="s">
        <v>1329</v>
      </c>
      <c r="G526" s="150" t="s">
        <v>306</v>
      </c>
      <c r="H526" s="151">
        <v>16.007999999999999</v>
      </c>
      <c r="I526" s="152">
        <v>177.40799999999999</v>
      </c>
      <c r="J526" s="152">
        <f>ROUND(I526*H526,2)</f>
        <v>2839.95</v>
      </c>
      <c r="K526" s="149" t="s">
        <v>173</v>
      </c>
      <c r="L526" s="31"/>
      <c r="M526" s="153" t="s">
        <v>1</v>
      </c>
      <c r="N526" s="154" t="s">
        <v>36</v>
      </c>
      <c r="O526" s="155">
        <v>0.22800000000000001</v>
      </c>
      <c r="P526" s="155">
        <f>O526*H526</f>
        <v>3.6498239999999997</v>
      </c>
      <c r="Q526" s="155">
        <v>2.2699999999999999E-3</v>
      </c>
      <c r="R526" s="155">
        <f>Q526*H526</f>
        <v>3.6338159999999994E-2</v>
      </c>
      <c r="S526" s="155">
        <v>0</v>
      </c>
      <c r="T526" s="156">
        <f>S526*H526</f>
        <v>0</v>
      </c>
      <c r="U526" s="30"/>
      <c r="V526" s="30"/>
      <c r="W526" s="30"/>
      <c r="X526" s="30"/>
      <c r="Y526" s="30"/>
      <c r="Z526" s="30"/>
      <c r="AA526" s="30"/>
      <c r="AB526" s="30"/>
      <c r="AC526" s="30"/>
      <c r="AD526" s="30"/>
      <c r="AE526" s="30"/>
      <c r="AR526" s="157" t="s">
        <v>244</v>
      </c>
      <c r="AT526" s="157" t="s">
        <v>154</v>
      </c>
      <c r="AU526" s="157" t="s">
        <v>80</v>
      </c>
      <c r="AY526" s="18" t="s">
        <v>152</v>
      </c>
      <c r="BE526" s="158">
        <f>IF(N526="základní",J526,0)</f>
        <v>2839.95</v>
      </c>
      <c r="BF526" s="158">
        <f>IF(N526="snížená",J526,0)</f>
        <v>0</v>
      </c>
      <c r="BG526" s="158">
        <f>IF(N526="zákl. přenesená",J526,0)</f>
        <v>0</v>
      </c>
      <c r="BH526" s="158">
        <f>IF(N526="sníž. přenesená",J526,0)</f>
        <v>0</v>
      </c>
      <c r="BI526" s="158">
        <f>IF(N526="nulová",J526,0)</f>
        <v>0</v>
      </c>
      <c r="BJ526" s="18" t="s">
        <v>78</v>
      </c>
      <c r="BK526" s="158">
        <f>ROUND(I526*H526,2)</f>
        <v>2839.95</v>
      </c>
      <c r="BL526" s="18" t="s">
        <v>244</v>
      </c>
      <c r="BM526" s="157" t="s">
        <v>1777</v>
      </c>
    </row>
    <row r="527" spans="1:65" s="13" customFormat="1">
      <c r="B527" s="159"/>
      <c r="D527" s="160" t="s">
        <v>160</v>
      </c>
      <c r="E527" s="161" t="s">
        <v>1</v>
      </c>
      <c r="F527" s="162" t="s">
        <v>1778</v>
      </c>
      <c r="H527" s="163">
        <v>16.007999999999999</v>
      </c>
      <c r="L527" s="159"/>
      <c r="M527" s="164"/>
      <c r="N527" s="165"/>
      <c r="O527" s="165"/>
      <c r="P527" s="165"/>
      <c r="Q527" s="165"/>
      <c r="R527" s="165"/>
      <c r="S527" s="165"/>
      <c r="T527" s="166"/>
      <c r="AT527" s="161" t="s">
        <v>160</v>
      </c>
      <c r="AU527" s="161" t="s">
        <v>80</v>
      </c>
      <c r="AV527" s="13" t="s">
        <v>80</v>
      </c>
      <c r="AW527" s="13" t="s">
        <v>27</v>
      </c>
      <c r="AX527" s="13" t="s">
        <v>78</v>
      </c>
      <c r="AY527" s="161" t="s">
        <v>152</v>
      </c>
    </row>
    <row r="528" spans="1:65" s="2" customFormat="1" ht="21.75" customHeight="1">
      <c r="A528" s="30"/>
      <c r="B528" s="146"/>
      <c r="C528" s="147" t="s">
        <v>1075</v>
      </c>
      <c r="D528" s="147" t="s">
        <v>154</v>
      </c>
      <c r="E528" s="148" t="s">
        <v>1333</v>
      </c>
      <c r="F528" s="149" t="s">
        <v>1334</v>
      </c>
      <c r="G528" s="150" t="s">
        <v>157</v>
      </c>
      <c r="H528" s="151">
        <v>2.4</v>
      </c>
      <c r="I528" s="152">
        <v>948.64</v>
      </c>
      <c r="J528" s="152">
        <f>ROUND(I528*H528,2)</f>
        <v>2276.7399999999998</v>
      </c>
      <c r="K528" s="149" t="s">
        <v>173</v>
      </c>
      <c r="L528" s="31"/>
      <c r="M528" s="153" t="s">
        <v>1</v>
      </c>
      <c r="N528" s="154" t="s">
        <v>36</v>
      </c>
      <c r="O528" s="155">
        <v>1.593</v>
      </c>
      <c r="P528" s="155">
        <f>O528*H528</f>
        <v>3.8231999999999999</v>
      </c>
      <c r="Q528" s="155">
        <v>1.082E-2</v>
      </c>
      <c r="R528" s="155">
        <f>Q528*H528</f>
        <v>2.5967999999999998E-2</v>
      </c>
      <c r="S528" s="155">
        <v>0</v>
      </c>
      <c r="T528" s="156">
        <f>S528*H528</f>
        <v>0</v>
      </c>
      <c r="U528" s="30"/>
      <c r="V528" s="30"/>
      <c r="W528" s="30"/>
      <c r="X528" s="30"/>
      <c r="Y528" s="30"/>
      <c r="Z528" s="30"/>
      <c r="AA528" s="30"/>
      <c r="AB528" s="30"/>
      <c r="AC528" s="30"/>
      <c r="AD528" s="30"/>
      <c r="AE528" s="30"/>
      <c r="AR528" s="157" t="s">
        <v>244</v>
      </c>
      <c r="AT528" s="157" t="s">
        <v>154</v>
      </c>
      <c r="AU528" s="157" t="s">
        <v>80</v>
      </c>
      <c r="AY528" s="18" t="s">
        <v>152</v>
      </c>
      <c r="BE528" s="158">
        <f>IF(N528="základní",J528,0)</f>
        <v>2276.7399999999998</v>
      </c>
      <c r="BF528" s="158">
        <f>IF(N528="snížená",J528,0)</f>
        <v>0</v>
      </c>
      <c r="BG528" s="158">
        <f>IF(N528="zákl. přenesená",J528,0)</f>
        <v>0</v>
      </c>
      <c r="BH528" s="158">
        <f>IF(N528="sníž. přenesená",J528,0)</f>
        <v>0</v>
      </c>
      <c r="BI528" s="158">
        <f>IF(N528="nulová",J528,0)</f>
        <v>0</v>
      </c>
      <c r="BJ528" s="18" t="s">
        <v>78</v>
      </c>
      <c r="BK528" s="158">
        <f>ROUND(I528*H528,2)</f>
        <v>2276.7399999999998</v>
      </c>
      <c r="BL528" s="18" t="s">
        <v>244</v>
      </c>
      <c r="BM528" s="157" t="s">
        <v>1779</v>
      </c>
    </row>
    <row r="529" spans="1:65" s="13" customFormat="1">
      <c r="B529" s="159"/>
      <c r="D529" s="160" t="s">
        <v>160</v>
      </c>
      <c r="E529" s="161" t="s">
        <v>1</v>
      </c>
      <c r="F529" s="162" t="s">
        <v>1780</v>
      </c>
      <c r="H529" s="163">
        <v>2.4</v>
      </c>
      <c r="L529" s="159"/>
      <c r="M529" s="164"/>
      <c r="N529" s="165"/>
      <c r="O529" s="165"/>
      <c r="P529" s="165"/>
      <c r="Q529" s="165"/>
      <c r="R529" s="165"/>
      <c r="S529" s="165"/>
      <c r="T529" s="166"/>
      <c r="AT529" s="161" t="s">
        <v>160</v>
      </c>
      <c r="AU529" s="161" t="s">
        <v>80</v>
      </c>
      <c r="AV529" s="13" t="s">
        <v>80</v>
      </c>
      <c r="AW529" s="13" t="s">
        <v>27</v>
      </c>
      <c r="AX529" s="13" t="s">
        <v>78</v>
      </c>
      <c r="AY529" s="161" t="s">
        <v>152</v>
      </c>
    </row>
    <row r="530" spans="1:65" s="2" customFormat="1" ht="21.75" customHeight="1">
      <c r="A530" s="30"/>
      <c r="B530" s="146"/>
      <c r="C530" s="147" t="s">
        <v>1080</v>
      </c>
      <c r="D530" s="147" t="s">
        <v>154</v>
      </c>
      <c r="E530" s="148" t="s">
        <v>1338</v>
      </c>
      <c r="F530" s="149" t="s">
        <v>1339</v>
      </c>
      <c r="G530" s="150" t="s">
        <v>306</v>
      </c>
      <c r="H530" s="151">
        <v>16.007999999999999</v>
      </c>
      <c r="I530" s="152">
        <v>283.36</v>
      </c>
      <c r="J530" s="152">
        <f>ROUND(I530*H530,2)</f>
        <v>4536.03</v>
      </c>
      <c r="K530" s="149" t="s">
        <v>173</v>
      </c>
      <c r="L530" s="31"/>
      <c r="M530" s="153" t="s">
        <v>1</v>
      </c>
      <c r="N530" s="154" t="s">
        <v>36</v>
      </c>
      <c r="O530" s="155">
        <v>0.20399999999999999</v>
      </c>
      <c r="P530" s="155">
        <f>O530*H530</f>
        <v>3.2656319999999996</v>
      </c>
      <c r="Q530" s="155">
        <v>1.74E-3</v>
      </c>
      <c r="R530" s="155">
        <f>Q530*H530</f>
        <v>2.7853919999999997E-2</v>
      </c>
      <c r="S530" s="155">
        <v>0</v>
      </c>
      <c r="T530" s="156">
        <f>S530*H530</f>
        <v>0</v>
      </c>
      <c r="U530" s="30"/>
      <c r="V530" s="30"/>
      <c r="W530" s="30"/>
      <c r="X530" s="30"/>
      <c r="Y530" s="30"/>
      <c r="Z530" s="30"/>
      <c r="AA530" s="30"/>
      <c r="AB530" s="30"/>
      <c r="AC530" s="30"/>
      <c r="AD530" s="30"/>
      <c r="AE530" s="30"/>
      <c r="AR530" s="157" t="s">
        <v>244</v>
      </c>
      <c r="AT530" s="157" t="s">
        <v>154</v>
      </c>
      <c r="AU530" s="157" t="s">
        <v>80</v>
      </c>
      <c r="AY530" s="18" t="s">
        <v>152</v>
      </c>
      <c r="BE530" s="158">
        <f>IF(N530="základní",J530,0)</f>
        <v>4536.03</v>
      </c>
      <c r="BF530" s="158">
        <f>IF(N530="snížená",J530,0)</f>
        <v>0</v>
      </c>
      <c r="BG530" s="158">
        <f>IF(N530="zákl. přenesená",J530,0)</f>
        <v>0</v>
      </c>
      <c r="BH530" s="158">
        <f>IF(N530="sníž. přenesená",J530,0)</f>
        <v>0</v>
      </c>
      <c r="BI530" s="158">
        <f>IF(N530="nulová",J530,0)</f>
        <v>0</v>
      </c>
      <c r="BJ530" s="18" t="s">
        <v>78</v>
      </c>
      <c r="BK530" s="158">
        <f>ROUND(I530*H530,2)</f>
        <v>4536.03</v>
      </c>
      <c r="BL530" s="18" t="s">
        <v>244</v>
      </c>
      <c r="BM530" s="157" t="s">
        <v>1781</v>
      </c>
    </row>
    <row r="531" spans="1:65" s="13" customFormat="1">
      <c r="B531" s="159"/>
      <c r="D531" s="160" t="s">
        <v>160</v>
      </c>
      <c r="E531" s="161" t="s">
        <v>1</v>
      </c>
      <c r="F531" s="162" t="s">
        <v>1778</v>
      </c>
      <c r="H531" s="163">
        <v>16.007999999999999</v>
      </c>
      <c r="L531" s="159"/>
      <c r="M531" s="164"/>
      <c r="N531" s="165"/>
      <c r="O531" s="165"/>
      <c r="P531" s="165"/>
      <c r="Q531" s="165"/>
      <c r="R531" s="165"/>
      <c r="S531" s="165"/>
      <c r="T531" s="166"/>
      <c r="AT531" s="161" t="s">
        <v>160</v>
      </c>
      <c r="AU531" s="161" t="s">
        <v>80</v>
      </c>
      <c r="AV531" s="13" t="s">
        <v>80</v>
      </c>
      <c r="AW531" s="13" t="s">
        <v>27</v>
      </c>
      <c r="AX531" s="13" t="s">
        <v>78</v>
      </c>
      <c r="AY531" s="161" t="s">
        <v>152</v>
      </c>
    </row>
    <row r="532" spans="1:65" s="2" customFormat="1" ht="21.75" customHeight="1">
      <c r="A532" s="30"/>
      <c r="B532" s="146"/>
      <c r="C532" s="147" t="s">
        <v>1085</v>
      </c>
      <c r="D532" s="147" t="s">
        <v>154</v>
      </c>
      <c r="E532" s="148" t="s">
        <v>1342</v>
      </c>
      <c r="F532" s="149" t="s">
        <v>1343</v>
      </c>
      <c r="G532" s="150" t="s">
        <v>306</v>
      </c>
      <c r="H532" s="151">
        <v>5.4</v>
      </c>
      <c r="I532" s="152">
        <v>406.56</v>
      </c>
      <c r="J532" s="152">
        <f>ROUND(I532*H532,2)</f>
        <v>2195.42</v>
      </c>
      <c r="K532" s="149" t="s">
        <v>173</v>
      </c>
      <c r="L532" s="31"/>
      <c r="M532" s="153" t="s">
        <v>1</v>
      </c>
      <c r="N532" s="154" t="s">
        <v>36</v>
      </c>
      <c r="O532" s="155">
        <v>0.33400000000000002</v>
      </c>
      <c r="P532" s="155">
        <f>O532*H532</f>
        <v>1.8036000000000003</v>
      </c>
      <c r="Q532" s="155">
        <v>2.1199999999999999E-3</v>
      </c>
      <c r="R532" s="155">
        <f>Q532*H532</f>
        <v>1.1448E-2</v>
      </c>
      <c r="S532" s="155">
        <v>0</v>
      </c>
      <c r="T532" s="156">
        <f>S532*H532</f>
        <v>0</v>
      </c>
      <c r="U532" s="30"/>
      <c r="V532" s="30"/>
      <c r="W532" s="30"/>
      <c r="X532" s="30"/>
      <c r="Y532" s="30"/>
      <c r="Z532" s="30"/>
      <c r="AA532" s="30"/>
      <c r="AB532" s="30"/>
      <c r="AC532" s="30"/>
      <c r="AD532" s="30"/>
      <c r="AE532" s="30"/>
      <c r="AR532" s="157" t="s">
        <v>244</v>
      </c>
      <c r="AT532" s="157" t="s">
        <v>154</v>
      </c>
      <c r="AU532" s="157" t="s">
        <v>80</v>
      </c>
      <c r="AY532" s="18" t="s">
        <v>152</v>
      </c>
      <c r="BE532" s="158">
        <f>IF(N532="základní",J532,0)</f>
        <v>2195.42</v>
      </c>
      <c r="BF532" s="158">
        <f>IF(N532="snížená",J532,0)</f>
        <v>0</v>
      </c>
      <c r="BG532" s="158">
        <f>IF(N532="zákl. přenesená",J532,0)</f>
        <v>0</v>
      </c>
      <c r="BH532" s="158">
        <f>IF(N532="sníž. přenesená",J532,0)</f>
        <v>0</v>
      </c>
      <c r="BI532" s="158">
        <f>IF(N532="nulová",J532,0)</f>
        <v>0</v>
      </c>
      <c r="BJ532" s="18" t="s">
        <v>78</v>
      </c>
      <c r="BK532" s="158">
        <f>ROUND(I532*H532,2)</f>
        <v>2195.42</v>
      </c>
      <c r="BL532" s="18" t="s">
        <v>244</v>
      </c>
      <c r="BM532" s="157" t="s">
        <v>1782</v>
      </c>
    </row>
    <row r="533" spans="1:65" s="13" customFormat="1">
      <c r="B533" s="159"/>
      <c r="D533" s="160" t="s">
        <v>160</v>
      </c>
      <c r="E533" s="161" t="s">
        <v>1</v>
      </c>
      <c r="F533" s="162" t="s">
        <v>1783</v>
      </c>
      <c r="H533" s="163">
        <v>5.4</v>
      </c>
      <c r="L533" s="159"/>
      <c r="M533" s="164"/>
      <c r="N533" s="165"/>
      <c r="O533" s="165"/>
      <c r="P533" s="165"/>
      <c r="Q533" s="165"/>
      <c r="R533" s="165"/>
      <c r="S533" s="165"/>
      <c r="T533" s="166"/>
      <c r="AT533" s="161" t="s">
        <v>160</v>
      </c>
      <c r="AU533" s="161" t="s">
        <v>80</v>
      </c>
      <c r="AV533" s="13" t="s">
        <v>80</v>
      </c>
      <c r="AW533" s="13" t="s">
        <v>27</v>
      </c>
      <c r="AX533" s="13" t="s">
        <v>78</v>
      </c>
      <c r="AY533" s="161" t="s">
        <v>152</v>
      </c>
    </row>
    <row r="534" spans="1:65" s="2" customFormat="1" ht="21.75" customHeight="1">
      <c r="A534" s="30"/>
      <c r="B534" s="146"/>
      <c r="C534" s="147" t="s">
        <v>1089</v>
      </c>
      <c r="D534" s="147" t="s">
        <v>154</v>
      </c>
      <c r="E534" s="148" t="s">
        <v>1347</v>
      </c>
      <c r="F534" s="149" t="s">
        <v>1348</v>
      </c>
      <c r="G534" s="150" t="s">
        <v>214</v>
      </c>
      <c r="H534" s="151">
        <v>0.10199999999999999</v>
      </c>
      <c r="I534" s="152">
        <v>1176.56</v>
      </c>
      <c r="J534" s="152">
        <f>ROUND(I534*H534,2)</f>
        <v>120.01</v>
      </c>
      <c r="K534" s="149" t="s">
        <v>173</v>
      </c>
      <c r="L534" s="31"/>
      <c r="M534" s="153" t="s">
        <v>1</v>
      </c>
      <c r="N534" s="154" t="s">
        <v>36</v>
      </c>
      <c r="O534" s="155">
        <v>4.82</v>
      </c>
      <c r="P534" s="155">
        <f>O534*H534</f>
        <v>0.49164000000000002</v>
      </c>
      <c r="Q534" s="155">
        <v>0</v>
      </c>
      <c r="R534" s="155">
        <f>Q534*H534</f>
        <v>0</v>
      </c>
      <c r="S534" s="155">
        <v>0</v>
      </c>
      <c r="T534" s="156">
        <f>S534*H534</f>
        <v>0</v>
      </c>
      <c r="U534" s="30"/>
      <c r="V534" s="30"/>
      <c r="W534" s="30"/>
      <c r="X534" s="30"/>
      <c r="Y534" s="30"/>
      <c r="Z534" s="30"/>
      <c r="AA534" s="30"/>
      <c r="AB534" s="30"/>
      <c r="AC534" s="30"/>
      <c r="AD534" s="30"/>
      <c r="AE534" s="30"/>
      <c r="AR534" s="157" t="s">
        <v>244</v>
      </c>
      <c r="AT534" s="157" t="s">
        <v>154</v>
      </c>
      <c r="AU534" s="157" t="s">
        <v>80</v>
      </c>
      <c r="AY534" s="18" t="s">
        <v>152</v>
      </c>
      <c r="BE534" s="158">
        <f>IF(N534="základní",J534,0)</f>
        <v>120.01</v>
      </c>
      <c r="BF534" s="158">
        <f>IF(N534="snížená",J534,0)</f>
        <v>0</v>
      </c>
      <c r="BG534" s="158">
        <f>IF(N534="zákl. přenesená",J534,0)</f>
        <v>0</v>
      </c>
      <c r="BH534" s="158">
        <f>IF(N534="sníž. přenesená",J534,0)</f>
        <v>0</v>
      </c>
      <c r="BI534" s="158">
        <f>IF(N534="nulová",J534,0)</f>
        <v>0</v>
      </c>
      <c r="BJ534" s="18" t="s">
        <v>78</v>
      </c>
      <c r="BK534" s="158">
        <f>ROUND(I534*H534,2)</f>
        <v>120.01</v>
      </c>
      <c r="BL534" s="18" t="s">
        <v>244</v>
      </c>
      <c r="BM534" s="157" t="s">
        <v>1784</v>
      </c>
    </row>
    <row r="535" spans="1:65" s="12" customFormat="1" ht="22.9" customHeight="1">
      <c r="B535" s="134"/>
      <c r="D535" s="135" t="s">
        <v>70</v>
      </c>
      <c r="E535" s="144" t="s">
        <v>508</v>
      </c>
      <c r="F535" s="144" t="s">
        <v>509</v>
      </c>
      <c r="J535" s="145">
        <f>BK535</f>
        <v>103076.23</v>
      </c>
      <c r="L535" s="134"/>
      <c r="M535" s="138"/>
      <c r="N535" s="139"/>
      <c r="O535" s="139"/>
      <c r="P535" s="140">
        <f>SUM(P536:P546)</f>
        <v>93.111749000000017</v>
      </c>
      <c r="Q535" s="139"/>
      <c r="R535" s="140">
        <f>SUM(R536:R546)</f>
        <v>5.9419327999999991</v>
      </c>
      <c r="S535" s="139"/>
      <c r="T535" s="141">
        <f>SUM(T536:T546)</f>
        <v>0</v>
      </c>
      <c r="AR535" s="135" t="s">
        <v>80</v>
      </c>
      <c r="AT535" s="142" t="s">
        <v>70</v>
      </c>
      <c r="AU535" s="142" t="s">
        <v>78</v>
      </c>
      <c r="AY535" s="135" t="s">
        <v>152</v>
      </c>
      <c r="BK535" s="143">
        <f>SUM(BK536:BK546)</f>
        <v>103076.23</v>
      </c>
    </row>
    <row r="536" spans="1:65" s="2" customFormat="1" ht="33" customHeight="1">
      <c r="A536" s="30"/>
      <c r="B536" s="146"/>
      <c r="C536" s="147" t="s">
        <v>1093</v>
      </c>
      <c r="D536" s="147" t="s">
        <v>154</v>
      </c>
      <c r="E536" s="148" t="s">
        <v>1351</v>
      </c>
      <c r="F536" s="149" t="s">
        <v>1352</v>
      </c>
      <c r="G536" s="150" t="s">
        <v>157</v>
      </c>
      <c r="H536" s="151">
        <v>130.30500000000001</v>
      </c>
      <c r="I536" s="152">
        <v>623.12</v>
      </c>
      <c r="J536" s="152">
        <f>ROUND(I536*H536,2)</f>
        <v>81195.649999999994</v>
      </c>
      <c r="K536" s="149" t="s">
        <v>1</v>
      </c>
      <c r="L536" s="31"/>
      <c r="M536" s="153" t="s">
        <v>1</v>
      </c>
      <c r="N536" s="154" t="s">
        <v>36</v>
      </c>
      <c r="O536" s="155">
        <v>0.45400000000000001</v>
      </c>
      <c r="P536" s="155">
        <f>O536*H536</f>
        <v>59.158470000000008</v>
      </c>
      <c r="Q536" s="155">
        <v>4.4499999999999998E-2</v>
      </c>
      <c r="R536" s="155">
        <f>Q536*H536</f>
        <v>5.7985724999999997</v>
      </c>
      <c r="S536" s="155">
        <v>0</v>
      </c>
      <c r="T536" s="156">
        <f>S536*H536</f>
        <v>0</v>
      </c>
      <c r="U536" s="30"/>
      <c r="V536" s="30"/>
      <c r="W536" s="30"/>
      <c r="X536" s="30"/>
      <c r="Y536" s="30"/>
      <c r="Z536" s="30"/>
      <c r="AA536" s="30"/>
      <c r="AB536" s="30"/>
      <c r="AC536" s="30"/>
      <c r="AD536" s="30"/>
      <c r="AE536" s="30"/>
      <c r="AR536" s="157" t="s">
        <v>244</v>
      </c>
      <c r="AT536" s="157" t="s">
        <v>154</v>
      </c>
      <c r="AU536" s="157" t="s">
        <v>80</v>
      </c>
      <c r="AY536" s="18" t="s">
        <v>152</v>
      </c>
      <c r="BE536" s="158">
        <f>IF(N536="základní",J536,0)</f>
        <v>81195.649999999994</v>
      </c>
      <c r="BF536" s="158">
        <f>IF(N536="snížená",J536,0)</f>
        <v>0</v>
      </c>
      <c r="BG536" s="158">
        <f>IF(N536="zákl. přenesená",J536,0)</f>
        <v>0</v>
      </c>
      <c r="BH536" s="158">
        <f>IF(N536="sníž. přenesená",J536,0)</f>
        <v>0</v>
      </c>
      <c r="BI536" s="158">
        <f>IF(N536="nulová",J536,0)</f>
        <v>0</v>
      </c>
      <c r="BJ536" s="18" t="s">
        <v>78</v>
      </c>
      <c r="BK536" s="158">
        <f>ROUND(I536*H536,2)</f>
        <v>81195.649999999994</v>
      </c>
      <c r="BL536" s="18" t="s">
        <v>244</v>
      </c>
      <c r="BM536" s="157" t="s">
        <v>1785</v>
      </c>
    </row>
    <row r="537" spans="1:65" s="13" customFormat="1">
      <c r="B537" s="159"/>
      <c r="D537" s="160" t="s">
        <v>160</v>
      </c>
      <c r="E537" s="161" t="s">
        <v>1</v>
      </c>
      <c r="F537" s="162" t="s">
        <v>1786</v>
      </c>
      <c r="H537" s="163">
        <v>130.30500000000001</v>
      </c>
      <c r="L537" s="159"/>
      <c r="M537" s="164"/>
      <c r="N537" s="165"/>
      <c r="O537" s="165"/>
      <c r="P537" s="165"/>
      <c r="Q537" s="165"/>
      <c r="R537" s="165"/>
      <c r="S537" s="165"/>
      <c r="T537" s="166"/>
      <c r="AT537" s="161" t="s">
        <v>160</v>
      </c>
      <c r="AU537" s="161" t="s">
        <v>80</v>
      </c>
      <c r="AV537" s="13" t="s">
        <v>80</v>
      </c>
      <c r="AW537" s="13" t="s">
        <v>27</v>
      </c>
      <c r="AX537" s="13" t="s">
        <v>78</v>
      </c>
      <c r="AY537" s="161" t="s">
        <v>152</v>
      </c>
    </row>
    <row r="538" spans="1:65" s="2" customFormat="1" ht="21.75" customHeight="1">
      <c r="A538" s="30"/>
      <c r="B538" s="146"/>
      <c r="C538" s="147" t="s">
        <v>1097</v>
      </c>
      <c r="D538" s="147" t="s">
        <v>154</v>
      </c>
      <c r="E538" s="148" t="s">
        <v>1356</v>
      </c>
      <c r="F538" s="149" t="s">
        <v>1357</v>
      </c>
      <c r="G538" s="150" t="s">
        <v>306</v>
      </c>
      <c r="H538" s="151">
        <v>16.007999999999999</v>
      </c>
      <c r="I538" s="152">
        <v>43.42</v>
      </c>
      <c r="J538" s="152">
        <f>ROUND(I538*H538,2)</f>
        <v>695.07</v>
      </c>
      <c r="K538" s="149" t="s">
        <v>173</v>
      </c>
      <c r="L538" s="31"/>
      <c r="M538" s="153" t="s">
        <v>1</v>
      </c>
      <c r="N538" s="154" t="s">
        <v>36</v>
      </c>
      <c r="O538" s="155">
        <v>0.09</v>
      </c>
      <c r="P538" s="155">
        <f>O538*H538</f>
        <v>1.4407199999999998</v>
      </c>
      <c r="Q538" s="155">
        <v>1.01E-3</v>
      </c>
      <c r="R538" s="155">
        <f>Q538*H538</f>
        <v>1.6168080000000001E-2</v>
      </c>
      <c r="S538" s="155">
        <v>0</v>
      </c>
      <c r="T538" s="156">
        <f>S538*H538</f>
        <v>0</v>
      </c>
      <c r="U538" s="30"/>
      <c r="V538" s="30"/>
      <c r="W538" s="30"/>
      <c r="X538" s="30"/>
      <c r="Y538" s="30"/>
      <c r="Z538" s="30"/>
      <c r="AA538" s="30"/>
      <c r="AB538" s="30"/>
      <c r="AC538" s="30"/>
      <c r="AD538" s="30"/>
      <c r="AE538" s="30"/>
      <c r="AR538" s="157" t="s">
        <v>244</v>
      </c>
      <c r="AT538" s="157" t="s">
        <v>154</v>
      </c>
      <c r="AU538" s="157" t="s">
        <v>80</v>
      </c>
      <c r="AY538" s="18" t="s">
        <v>152</v>
      </c>
      <c r="BE538" s="158">
        <f>IF(N538="základní",J538,0)</f>
        <v>695.07</v>
      </c>
      <c r="BF538" s="158">
        <f>IF(N538="snížená",J538,0)</f>
        <v>0</v>
      </c>
      <c r="BG538" s="158">
        <f>IF(N538="zákl. přenesená",J538,0)</f>
        <v>0</v>
      </c>
      <c r="BH538" s="158">
        <f>IF(N538="sníž. přenesená",J538,0)</f>
        <v>0</v>
      </c>
      <c r="BI538" s="158">
        <f>IF(N538="nulová",J538,0)</f>
        <v>0</v>
      </c>
      <c r="BJ538" s="18" t="s">
        <v>78</v>
      </c>
      <c r="BK538" s="158">
        <f>ROUND(I538*H538,2)</f>
        <v>695.07</v>
      </c>
      <c r="BL538" s="18" t="s">
        <v>244</v>
      </c>
      <c r="BM538" s="157" t="s">
        <v>1787</v>
      </c>
    </row>
    <row r="539" spans="1:65" s="13" customFormat="1">
      <c r="B539" s="159"/>
      <c r="D539" s="160" t="s">
        <v>160</v>
      </c>
      <c r="E539" s="161" t="s">
        <v>1</v>
      </c>
      <c r="F539" s="162" t="s">
        <v>1778</v>
      </c>
      <c r="H539" s="163">
        <v>16.007999999999999</v>
      </c>
      <c r="L539" s="159"/>
      <c r="M539" s="164"/>
      <c r="N539" s="165"/>
      <c r="O539" s="165"/>
      <c r="P539" s="165"/>
      <c r="Q539" s="165"/>
      <c r="R539" s="165"/>
      <c r="S539" s="165"/>
      <c r="T539" s="166"/>
      <c r="AT539" s="161" t="s">
        <v>160</v>
      </c>
      <c r="AU539" s="161" t="s">
        <v>80</v>
      </c>
      <c r="AV539" s="13" t="s">
        <v>80</v>
      </c>
      <c r="AW539" s="13" t="s">
        <v>27</v>
      </c>
      <c r="AX539" s="13" t="s">
        <v>78</v>
      </c>
      <c r="AY539" s="161" t="s">
        <v>152</v>
      </c>
    </row>
    <row r="540" spans="1:65" s="2" customFormat="1" ht="21.75" customHeight="1">
      <c r="A540" s="30"/>
      <c r="B540" s="146"/>
      <c r="C540" s="147" t="s">
        <v>1104</v>
      </c>
      <c r="D540" s="147" t="s">
        <v>154</v>
      </c>
      <c r="E540" s="148" t="s">
        <v>1360</v>
      </c>
      <c r="F540" s="149" t="s">
        <v>1361</v>
      </c>
      <c r="G540" s="150" t="s">
        <v>306</v>
      </c>
      <c r="H540" s="151">
        <v>8.0039999999999996</v>
      </c>
      <c r="I540" s="152">
        <v>893.2</v>
      </c>
      <c r="J540" s="152">
        <f>ROUND(I540*H540,2)</f>
        <v>7149.17</v>
      </c>
      <c r="K540" s="149" t="s">
        <v>173</v>
      </c>
      <c r="L540" s="31"/>
      <c r="M540" s="153" t="s">
        <v>1</v>
      </c>
      <c r="N540" s="154" t="s">
        <v>36</v>
      </c>
      <c r="O540" s="155">
        <v>0.81899999999999995</v>
      </c>
      <c r="P540" s="155">
        <f>O540*H540</f>
        <v>6.5552759999999992</v>
      </c>
      <c r="Q540" s="155">
        <v>1.3270000000000001E-2</v>
      </c>
      <c r="R540" s="155">
        <f>Q540*H540</f>
        <v>0.10621308</v>
      </c>
      <c r="S540" s="155">
        <v>0</v>
      </c>
      <c r="T540" s="156">
        <f>S540*H540</f>
        <v>0</v>
      </c>
      <c r="U540" s="30"/>
      <c r="V540" s="30"/>
      <c r="W540" s="30"/>
      <c r="X540" s="30"/>
      <c r="Y540" s="30"/>
      <c r="Z540" s="30"/>
      <c r="AA540" s="30"/>
      <c r="AB540" s="30"/>
      <c r="AC540" s="30"/>
      <c r="AD540" s="30"/>
      <c r="AE540" s="30"/>
      <c r="AR540" s="157" t="s">
        <v>244</v>
      </c>
      <c r="AT540" s="157" t="s">
        <v>154</v>
      </c>
      <c r="AU540" s="157" t="s">
        <v>80</v>
      </c>
      <c r="AY540" s="18" t="s">
        <v>152</v>
      </c>
      <c r="BE540" s="158">
        <f>IF(N540="základní",J540,0)</f>
        <v>7149.17</v>
      </c>
      <c r="BF540" s="158">
        <f>IF(N540="snížená",J540,0)</f>
        <v>0</v>
      </c>
      <c r="BG540" s="158">
        <f>IF(N540="zákl. přenesená",J540,0)</f>
        <v>0</v>
      </c>
      <c r="BH540" s="158">
        <f>IF(N540="sníž. přenesená",J540,0)</f>
        <v>0</v>
      </c>
      <c r="BI540" s="158">
        <f>IF(N540="nulová",J540,0)</f>
        <v>0</v>
      </c>
      <c r="BJ540" s="18" t="s">
        <v>78</v>
      </c>
      <c r="BK540" s="158">
        <f>ROUND(I540*H540,2)</f>
        <v>7149.17</v>
      </c>
      <c r="BL540" s="18" t="s">
        <v>244</v>
      </c>
      <c r="BM540" s="157" t="s">
        <v>1788</v>
      </c>
    </row>
    <row r="541" spans="1:65" s="13" customFormat="1">
      <c r="B541" s="159"/>
      <c r="D541" s="160" t="s">
        <v>160</v>
      </c>
      <c r="E541" s="161" t="s">
        <v>1</v>
      </c>
      <c r="F541" s="162" t="s">
        <v>1789</v>
      </c>
      <c r="H541" s="163">
        <v>8.0039999999999996</v>
      </c>
      <c r="L541" s="159"/>
      <c r="M541" s="164"/>
      <c r="N541" s="165"/>
      <c r="O541" s="165"/>
      <c r="P541" s="165"/>
      <c r="Q541" s="165"/>
      <c r="R541" s="165"/>
      <c r="S541" s="165"/>
      <c r="T541" s="166"/>
      <c r="AT541" s="161" t="s">
        <v>160</v>
      </c>
      <c r="AU541" s="161" t="s">
        <v>80</v>
      </c>
      <c r="AV541" s="13" t="s">
        <v>80</v>
      </c>
      <c r="AW541" s="13" t="s">
        <v>27</v>
      </c>
      <c r="AX541" s="13" t="s">
        <v>78</v>
      </c>
      <c r="AY541" s="161" t="s">
        <v>152</v>
      </c>
    </row>
    <row r="542" spans="1:65" s="2" customFormat="1" ht="21.75" customHeight="1">
      <c r="A542" s="30"/>
      <c r="B542" s="146"/>
      <c r="C542" s="147" t="s">
        <v>1108</v>
      </c>
      <c r="D542" s="147" t="s">
        <v>154</v>
      </c>
      <c r="E542" s="148" t="s">
        <v>1365</v>
      </c>
      <c r="F542" s="149" t="s">
        <v>1366</v>
      </c>
      <c r="G542" s="150" t="s">
        <v>157</v>
      </c>
      <c r="H542" s="151">
        <v>130.30500000000001</v>
      </c>
      <c r="I542" s="152">
        <v>30.36</v>
      </c>
      <c r="J542" s="152">
        <f>ROUND(I542*H542,2)</f>
        <v>3956.06</v>
      </c>
      <c r="K542" s="149" t="s">
        <v>173</v>
      </c>
      <c r="L542" s="31"/>
      <c r="M542" s="153" t="s">
        <v>1</v>
      </c>
      <c r="N542" s="154" t="s">
        <v>36</v>
      </c>
      <c r="O542" s="155">
        <v>9.2999999999999999E-2</v>
      </c>
      <c r="P542" s="155">
        <f>O542*H542</f>
        <v>12.118365000000001</v>
      </c>
      <c r="Q542" s="155">
        <v>0</v>
      </c>
      <c r="R542" s="155">
        <f>Q542*H542</f>
        <v>0</v>
      </c>
      <c r="S542" s="155">
        <v>0</v>
      </c>
      <c r="T542" s="156">
        <f>S542*H542</f>
        <v>0</v>
      </c>
      <c r="U542" s="30"/>
      <c r="V542" s="30"/>
      <c r="W542" s="30"/>
      <c r="X542" s="30"/>
      <c r="Y542" s="30"/>
      <c r="Z542" s="30"/>
      <c r="AA542" s="30"/>
      <c r="AB542" s="30"/>
      <c r="AC542" s="30"/>
      <c r="AD542" s="30"/>
      <c r="AE542" s="30"/>
      <c r="AR542" s="157" t="s">
        <v>244</v>
      </c>
      <c r="AT542" s="157" t="s">
        <v>154</v>
      </c>
      <c r="AU542" s="157" t="s">
        <v>80</v>
      </c>
      <c r="AY542" s="18" t="s">
        <v>152</v>
      </c>
      <c r="BE542" s="158">
        <f>IF(N542="základní",J542,0)</f>
        <v>3956.06</v>
      </c>
      <c r="BF542" s="158">
        <f>IF(N542="snížená",J542,0)</f>
        <v>0</v>
      </c>
      <c r="BG542" s="158">
        <f>IF(N542="zákl. přenesená",J542,0)</f>
        <v>0</v>
      </c>
      <c r="BH542" s="158">
        <f>IF(N542="sníž. přenesená",J542,0)</f>
        <v>0</v>
      </c>
      <c r="BI542" s="158">
        <f>IF(N542="nulová",J542,0)</f>
        <v>0</v>
      </c>
      <c r="BJ542" s="18" t="s">
        <v>78</v>
      </c>
      <c r="BK542" s="158">
        <f>ROUND(I542*H542,2)</f>
        <v>3956.06</v>
      </c>
      <c r="BL542" s="18" t="s">
        <v>244</v>
      </c>
      <c r="BM542" s="157" t="s">
        <v>1790</v>
      </c>
    </row>
    <row r="543" spans="1:65" s="13" customFormat="1">
      <c r="B543" s="159"/>
      <c r="D543" s="160" t="s">
        <v>160</v>
      </c>
      <c r="E543" s="161" t="s">
        <v>1</v>
      </c>
      <c r="F543" s="162" t="s">
        <v>1786</v>
      </c>
      <c r="H543" s="163">
        <v>130.30500000000001</v>
      </c>
      <c r="L543" s="159"/>
      <c r="M543" s="164"/>
      <c r="N543" s="165"/>
      <c r="O543" s="165"/>
      <c r="P543" s="165"/>
      <c r="Q543" s="165"/>
      <c r="R543" s="165"/>
      <c r="S543" s="165"/>
      <c r="T543" s="166"/>
      <c r="AT543" s="161" t="s">
        <v>160</v>
      </c>
      <c r="AU543" s="161" t="s">
        <v>80</v>
      </c>
      <c r="AV543" s="13" t="s">
        <v>80</v>
      </c>
      <c r="AW543" s="13" t="s">
        <v>27</v>
      </c>
      <c r="AX543" s="13" t="s">
        <v>78</v>
      </c>
      <c r="AY543" s="161" t="s">
        <v>152</v>
      </c>
    </row>
    <row r="544" spans="1:65" s="2" customFormat="1" ht="21.75" customHeight="1">
      <c r="A544" s="30"/>
      <c r="B544" s="146"/>
      <c r="C544" s="193" t="s">
        <v>1114</v>
      </c>
      <c r="D544" s="193" t="s">
        <v>709</v>
      </c>
      <c r="E544" s="194" t="s">
        <v>1369</v>
      </c>
      <c r="F544" s="195" t="s">
        <v>1370</v>
      </c>
      <c r="G544" s="196" t="s">
        <v>157</v>
      </c>
      <c r="H544" s="197">
        <v>149.851</v>
      </c>
      <c r="I544" s="198">
        <v>40.4</v>
      </c>
      <c r="J544" s="198">
        <f>ROUND(I544*H544,2)</f>
        <v>6053.98</v>
      </c>
      <c r="K544" s="195" t="s">
        <v>173</v>
      </c>
      <c r="L544" s="199"/>
      <c r="M544" s="200" t="s">
        <v>1</v>
      </c>
      <c r="N544" s="201" t="s">
        <v>36</v>
      </c>
      <c r="O544" s="155">
        <v>0</v>
      </c>
      <c r="P544" s="155">
        <f>O544*H544</f>
        <v>0</v>
      </c>
      <c r="Q544" s="155">
        <v>1.3999999999999999E-4</v>
      </c>
      <c r="R544" s="155">
        <f>Q544*H544</f>
        <v>2.0979139999999997E-2</v>
      </c>
      <c r="S544" s="155">
        <v>0</v>
      </c>
      <c r="T544" s="156">
        <f>S544*H544</f>
        <v>0</v>
      </c>
      <c r="U544" s="30"/>
      <c r="V544" s="30"/>
      <c r="W544" s="30"/>
      <c r="X544" s="30"/>
      <c r="Y544" s="30"/>
      <c r="Z544" s="30"/>
      <c r="AA544" s="30"/>
      <c r="AB544" s="30"/>
      <c r="AC544" s="30"/>
      <c r="AD544" s="30"/>
      <c r="AE544" s="30"/>
      <c r="AR544" s="157" t="s">
        <v>386</v>
      </c>
      <c r="AT544" s="157" t="s">
        <v>709</v>
      </c>
      <c r="AU544" s="157" t="s">
        <v>80</v>
      </c>
      <c r="AY544" s="18" t="s">
        <v>152</v>
      </c>
      <c r="BE544" s="158">
        <f>IF(N544="základní",J544,0)</f>
        <v>6053.98</v>
      </c>
      <c r="BF544" s="158">
        <f>IF(N544="snížená",J544,0)</f>
        <v>0</v>
      </c>
      <c r="BG544" s="158">
        <f>IF(N544="zákl. přenesená",J544,0)</f>
        <v>0</v>
      </c>
      <c r="BH544" s="158">
        <f>IF(N544="sníž. přenesená",J544,0)</f>
        <v>0</v>
      </c>
      <c r="BI544" s="158">
        <f>IF(N544="nulová",J544,0)</f>
        <v>0</v>
      </c>
      <c r="BJ544" s="18" t="s">
        <v>78</v>
      </c>
      <c r="BK544" s="158">
        <f>ROUND(I544*H544,2)</f>
        <v>6053.98</v>
      </c>
      <c r="BL544" s="18" t="s">
        <v>244</v>
      </c>
      <c r="BM544" s="157" t="s">
        <v>1791</v>
      </c>
    </row>
    <row r="545" spans="1:65" s="13" customFormat="1">
      <c r="B545" s="159"/>
      <c r="D545" s="160" t="s">
        <v>160</v>
      </c>
      <c r="E545" s="161" t="s">
        <v>1</v>
      </c>
      <c r="F545" s="162" t="s">
        <v>1792</v>
      </c>
      <c r="H545" s="163">
        <v>149.851</v>
      </c>
      <c r="L545" s="159"/>
      <c r="M545" s="164"/>
      <c r="N545" s="165"/>
      <c r="O545" s="165"/>
      <c r="P545" s="165"/>
      <c r="Q545" s="165"/>
      <c r="R545" s="165"/>
      <c r="S545" s="165"/>
      <c r="T545" s="166"/>
      <c r="AT545" s="161" t="s">
        <v>160</v>
      </c>
      <c r="AU545" s="161" t="s">
        <v>80</v>
      </c>
      <c r="AV545" s="13" t="s">
        <v>80</v>
      </c>
      <c r="AW545" s="13" t="s">
        <v>27</v>
      </c>
      <c r="AX545" s="13" t="s">
        <v>78</v>
      </c>
      <c r="AY545" s="161" t="s">
        <v>152</v>
      </c>
    </row>
    <row r="546" spans="1:65" s="2" customFormat="1" ht="21.75" customHeight="1">
      <c r="A546" s="30"/>
      <c r="B546" s="146"/>
      <c r="C546" s="147" t="s">
        <v>1120</v>
      </c>
      <c r="D546" s="147" t="s">
        <v>154</v>
      </c>
      <c r="E546" s="148" t="s">
        <v>1374</v>
      </c>
      <c r="F546" s="149" t="s">
        <v>1375</v>
      </c>
      <c r="G546" s="150" t="s">
        <v>214</v>
      </c>
      <c r="H546" s="151">
        <v>5.9420000000000002</v>
      </c>
      <c r="I546" s="152">
        <v>677.6</v>
      </c>
      <c r="J546" s="152">
        <f>ROUND(I546*H546,2)</f>
        <v>4026.3</v>
      </c>
      <c r="K546" s="149" t="s">
        <v>173</v>
      </c>
      <c r="L546" s="31"/>
      <c r="M546" s="153" t="s">
        <v>1</v>
      </c>
      <c r="N546" s="154" t="s">
        <v>36</v>
      </c>
      <c r="O546" s="155">
        <v>2.3290000000000002</v>
      </c>
      <c r="P546" s="155">
        <f>O546*H546</f>
        <v>13.838918000000001</v>
      </c>
      <c r="Q546" s="155">
        <v>0</v>
      </c>
      <c r="R546" s="155">
        <f>Q546*H546</f>
        <v>0</v>
      </c>
      <c r="S546" s="155">
        <v>0</v>
      </c>
      <c r="T546" s="156">
        <f>S546*H546</f>
        <v>0</v>
      </c>
      <c r="U546" s="30"/>
      <c r="V546" s="30"/>
      <c r="W546" s="30"/>
      <c r="X546" s="30"/>
      <c r="Y546" s="30"/>
      <c r="Z546" s="30"/>
      <c r="AA546" s="30"/>
      <c r="AB546" s="30"/>
      <c r="AC546" s="30"/>
      <c r="AD546" s="30"/>
      <c r="AE546" s="30"/>
      <c r="AR546" s="157" t="s">
        <v>244</v>
      </c>
      <c r="AT546" s="157" t="s">
        <v>154</v>
      </c>
      <c r="AU546" s="157" t="s">
        <v>80</v>
      </c>
      <c r="AY546" s="18" t="s">
        <v>152</v>
      </c>
      <c r="BE546" s="158">
        <f>IF(N546="základní",J546,0)</f>
        <v>4026.3</v>
      </c>
      <c r="BF546" s="158">
        <f>IF(N546="snížená",J546,0)</f>
        <v>0</v>
      </c>
      <c r="BG546" s="158">
        <f>IF(N546="zákl. přenesená",J546,0)</f>
        <v>0</v>
      </c>
      <c r="BH546" s="158">
        <f>IF(N546="sníž. přenesená",J546,0)</f>
        <v>0</v>
      </c>
      <c r="BI546" s="158">
        <f>IF(N546="nulová",J546,0)</f>
        <v>0</v>
      </c>
      <c r="BJ546" s="18" t="s">
        <v>78</v>
      </c>
      <c r="BK546" s="158">
        <f>ROUND(I546*H546,2)</f>
        <v>4026.3</v>
      </c>
      <c r="BL546" s="18" t="s">
        <v>244</v>
      </c>
      <c r="BM546" s="157" t="s">
        <v>1793</v>
      </c>
    </row>
    <row r="547" spans="1:65" s="12" customFormat="1" ht="22.9" customHeight="1">
      <c r="B547" s="134"/>
      <c r="D547" s="135" t="s">
        <v>70</v>
      </c>
      <c r="E547" s="144" t="s">
        <v>1794</v>
      </c>
      <c r="F547" s="144" t="s">
        <v>1795</v>
      </c>
      <c r="J547" s="145">
        <f>BK547</f>
        <v>282374.88</v>
      </c>
      <c r="L547" s="134"/>
      <c r="M547" s="138"/>
      <c r="N547" s="139"/>
      <c r="O547" s="139"/>
      <c r="P547" s="140">
        <f>SUM(P548:P556)</f>
        <v>10.220979</v>
      </c>
      <c r="Q547" s="139"/>
      <c r="R547" s="140">
        <f>SUM(R548:R556)</f>
        <v>0</v>
      </c>
      <c r="S547" s="139"/>
      <c r="T547" s="141">
        <f>SUM(T548:T556)</f>
        <v>0</v>
      </c>
      <c r="AR547" s="135" t="s">
        <v>80</v>
      </c>
      <c r="AT547" s="142" t="s">
        <v>70</v>
      </c>
      <c r="AU547" s="142" t="s">
        <v>78</v>
      </c>
      <c r="AY547" s="135" t="s">
        <v>152</v>
      </c>
      <c r="BK547" s="143">
        <f>SUM(BK548:BK556)</f>
        <v>282374.88</v>
      </c>
    </row>
    <row r="548" spans="1:65" s="2" customFormat="1" ht="44.25" customHeight="1">
      <c r="A548" s="30"/>
      <c r="B548" s="146"/>
      <c r="C548" s="147" t="s">
        <v>1124</v>
      </c>
      <c r="D548" s="147" t="s">
        <v>154</v>
      </c>
      <c r="E548" s="148" t="s">
        <v>1796</v>
      </c>
      <c r="F548" s="149" t="s">
        <v>1797</v>
      </c>
      <c r="G548" s="150" t="s">
        <v>157</v>
      </c>
      <c r="H548" s="151">
        <v>109.90300000000001</v>
      </c>
      <c r="I548" s="152">
        <v>2569.31</v>
      </c>
      <c r="J548" s="152">
        <f>ROUND(I548*H548,2)</f>
        <v>282374.88</v>
      </c>
      <c r="K548" s="149" t="s">
        <v>1</v>
      </c>
      <c r="L548" s="31"/>
      <c r="M548" s="153" t="s">
        <v>1</v>
      </c>
      <c r="N548" s="154" t="s">
        <v>36</v>
      </c>
      <c r="O548" s="155">
        <v>9.2999999999999999E-2</v>
      </c>
      <c r="P548" s="155">
        <f>O548*H548</f>
        <v>10.220979</v>
      </c>
      <c r="Q548" s="155">
        <v>0</v>
      </c>
      <c r="R548" s="155">
        <f>Q548*H548</f>
        <v>0</v>
      </c>
      <c r="S548" s="155">
        <v>0</v>
      </c>
      <c r="T548" s="156">
        <f>S548*H548</f>
        <v>0</v>
      </c>
      <c r="U548" s="30"/>
      <c r="V548" s="30"/>
      <c r="W548" s="30"/>
      <c r="X548" s="30"/>
      <c r="Y548" s="30"/>
      <c r="Z548" s="30"/>
      <c r="AA548" s="30"/>
      <c r="AB548" s="30"/>
      <c r="AC548" s="30"/>
      <c r="AD548" s="30"/>
      <c r="AE548" s="30"/>
      <c r="AR548" s="157" t="s">
        <v>244</v>
      </c>
      <c r="AT548" s="157" t="s">
        <v>154</v>
      </c>
      <c r="AU548" s="157" t="s">
        <v>80</v>
      </c>
      <c r="AY548" s="18" t="s">
        <v>152</v>
      </c>
      <c r="BE548" s="158">
        <f>IF(N548="základní",J548,0)</f>
        <v>282374.88</v>
      </c>
      <c r="BF548" s="158">
        <f>IF(N548="snížená",J548,0)</f>
        <v>0</v>
      </c>
      <c r="BG548" s="158">
        <f>IF(N548="zákl. přenesená",J548,0)</f>
        <v>0</v>
      </c>
      <c r="BH548" s="158">
        <f>IF(N548="sníž. přenesená",J548,0)</f>
        <v>0</v>
      </c>
      <c r="BI548" s="158">
        <f>IF(N548="nulová",J548,0)</f>
        <v>0</v>
      </c>
      <c r="BJ548" s="18" t="s">
        <v>78</v>
      </c>
      <c r="BK548" s="158">
        <f>ROUND(I548*H548,2)</f>
        <v>282374.88</v>
      </c>
      <c r="BL548" s="18" t="s">
        <v>244</v>
      </c>
      <c r="BM548" s="157" t="s">
        <v>1798</v>
      </c>
    </row>
    <row r="549" spans="1:65" s="2" customFormat="1" ht="87.75">
      <c r="A549" s="30"/>
      <c r="B549" s="31"/>
      <c r="C549" s="30"/>
      <c r="D549" s="160" t="s">
        <v>381</v>
      </c>
      <c r="E549" s="30"/>
      <c r="F549" s="180" t="s">
        <v>1799</v>
      </c>
      <c r="G549" s="30"/>
      <c r="H549" s="30"/>
      <c r="I549" s="30"/>
      <c r="J549" s="30"/>
      <c r="K549" s="30"/>
      <c r="L549" s="31"/>
      <c r="M549" s="181"/>
      <c r="N549" s="182"/>
      <c r="O549" s="56"/>
      <c r="P549" s="56"/>
      <c r="Q549" s="56"/>
      <c r="R549" s="56"/>
      <c r="S549" s="56"/>
      <c r="T549" s="57"/>
      <c r="U549" s="30"/>
      <c r="V549" s="30"/>
      <c r="W549" s="30"/>
      <c r="X549" s="30"/>
      <c r="Y549" s="30"/>
      <c r="Z549" s="30"/>
      <c r="AA549" s="30"/>
      <c r="AB549" s="30"/>
      <c r="AC549" s="30"/>
      <c r="AD549" s="30"/>
      <c r="AE549" s="30"/>
      <c r="AT549" s="18" t="s">
        <v>381</v>
      </c>
      <c r="AU549" s="18" t="s">
        <v>80</v>
      </c>
    </row>
    <row r="550" spans="1:65" s="15" customFormat="1">
      <c r="B550" s="174"/>
      <c r="D550" s="160" t="s">
        <v>160</v>
      </c>
      <c r="E550" s="175" t="s">
        <v>1</v>
      </c>
      <c r="F550" s="176" t="s">
        <v>1800</v>
      </c>
      <c r="H550" s="175" t="s">
        <v>1</v>
      </c>
      <c r="L550" s="174"/>
      <c r="M550" s="177"/>
      <c r="N550" s="178"/>
      <c r="O550" s="178"/>
      <c r="P550" s="178"/>
      <c r="Q550" s="178"/>
      <c r="R550" s="178"/>
      <c r="S550" s="178"/>
      <c r="T550" s="179"/>
      <c r="AT550" s="175" t="s">
        <v>160</v>
      </c>
      <c r="AU550" s="175" t="s">
        <v>80</v>
      </c>
      <c r="AV550" s="15" t="s">
        <v>78</v>
      </c>
      <c r="AW550" s="15" t="s">
        <v>27</v>
      </c>
      <c r="AX550" s="15" t="s">
        <v>71</v>
      </c>
      <c r="AY550" s="175" t="s">
        <v>152</v>
      </c>
    </row>
    <row r="551" spans="1:65" s="13" customFormat="1">
      <c r="B551" s="159"/>
      <c r="D551" s="160" t="s">
        <v>160</v>
      </c>
      <c r="E551" s="161" t="s">
        <v>1</v>
      </c>
      <c r="F551" s="162" t="s">
        <v>1801</v>
      </c>
      <c r="H551" s="163">
        <v>18.355</v>
      </c>
      <c r="L551" s="159"/>
      <c r="M551" s="164"/>
      <c r="N551" s="165"/>
      <c r="O551" s="165"/>
      <c r="P551" s="165"/>
      <c r="Q551" s="165"/>
      <c r="R551" s="165"/>
      <c r="S551" s="165"/>
      <c r="T551" s="166"/>
      <c r="AT551" s="161" t="s">
        <v>160</v>
      </c>
      <c r="AU551" s="161" t="s">
        <v>80</v>
      </c>
      <c r="AV551" s="13" t="s">
        <v>80</v>
      </c>
      <c r="AW551" s="13" t="s">
        <v>27</v>
      </c>
      <c r="AX551" s="13" t="s">
        <v>71</v>
      </c>
      <c r="AY551" s="161" t="s">
        <v>152</v>
      </c>
    </row>
    <row r="552" spans="1:65" s="13" customFormat="1">
      <c r="B552" s="159"/>
      <c r="D552" s="160" t="s">
        <v>160</v>
      </c>
      <c r="E552" s="161" t="s">
        <v>1</v>
      </c>
      <c r="F552" s="162" t="s">
        <v>1802</v>
      </c>
      <c r="H552" s="163">
        <v>7.74</v>
      </c>
      <c r="L552" s="159"/>
      <c r="M552" s="164"/>
      <c r="N552" s="165"/>
      <c r="O552" s="165"/>
      <c r="P552" s="165"/>
      <c r="Q552" s="165"/>
      <c r="R552" s="165"/>
      <c r="S552" s="165"/>
      <c r="T552" s="166"/>
      <c r="AT552" s="161" t="s">
        <v>160</v>
      </c>
      <c r="AU552" s="161" t="s">
        <v>80</v>
      </c>
      <c r="AV552" s="13" t="s">
        <v>80</v>
      </c>
      <c r="AW552" s="13" t="s">
        <v>27</v>
      </c>
      <c r="AX552" s="13" t="s">
        <v>71</v>
      </c>
      <c r="AY552" s="161" t="s">
        <v>152</v>
      </c>
    </row>
    <row r="553" spans="1:65" s="15" customFormat="1">
      <c r="B553" s="174"/>
      <c r="D553" s="160" t="s">
        <v>160</v>
      </c>
      <c r="E553" s="175" t="s">
        <v>1</v>
      </c>
      <c r="F553" s="176" t="s">
        <v>1803</v>
      </c>
      <c r="H553" s="175" t="s">
        <v>1</v>
      </c>
      <c r="L553" s="174"/>
      <c r="M553" s="177"/>
      <c r="N553" s="178"/>
      <c r="O553" s="178"/>
      <c r="P553" s="178"/>
      <c r="Q553" s="178"/>
      <c r="R553" s="178"/>
      <c r="S553" s="178"/>
      <c r="T553" s="179"/>
      <c r="AT553" s="175" t="s">
        <v>160</v>
      </c>
      <c r="AU553" s="175" t="s">
        <v>80</v>
      </c>
      <c r="AV553" s="15" t="s">
        <v>78</v>
      </c>
      <c r="AW553" s="15" t="s">
        <v>27</v>
      </c>
      <c r="AX553" s="15" t="s">
        <v>71</v>
      </c>
      <c r="AY553" s="175" t="s">
        <v>152</v>
      </c>
    </row>
    <row r="554" spans="1:65" s="13" customFormat="1">
      <c r="B554" s="159"/>
      <c r="D554" s="160" t="s">
        <v>160</v>
      </c>
      <c r="E554" s="161" t="s">
        <v>1</v>
      </c>
      <c r="F554" s="162" t="s">
        <v>1804</v>
      </c>
      <c r="H554" s="163">
        <v>68.048000000000002</v>
      </c>
      <c r="L554" s="159"/>
      <c r="M554" s="164"/>
      <c r="N554" s="165"/>
      <c r="O554" s="165"/>
      <c r="P554" s="165"/>
      <c r="Q554" s="165"/>
      <c r="R554" s="165"/>
      <c r="S554" s="165"/>
      <c r="T554" s="166"/>
      <c r="AT554" s="161" t="s">
        <v>160</v>
      </c>
      <c r="AU554" s="161" t="s">
        <v>80</v>
      </c>
      <c r="AV554" s="13" t="s">
        <v>80</v>
      </c>
      <c r="AW554" s="13" t="s">
        <v>27</v>
      </c>
      <c r="AX554" s="13" t="s">
        <v>71</v>
      </c>
      <c r="AY554" s="161" t="s">
        <v>152</v>
      </c>
    </row>
    <row r="555" spans="1:65" s="13" customFormat="1">
      <c r="B555" s="159"/>
      <c r="D555" s="160" t="s">
        <v>160</v>
      </c>
      <c r="E555" s="161" t="s">
        <v>1</v>
      </c>
      <c r="F555" s="162" t="s">
        <v>1805</v>
      </c>
      <c r="H555" s="163">
        <v>15.76</v>
      </c>
      <c r="L555" s="159"/>
      <c r="M555" s="164"/>
      <c r="N555" s="165"/>
      <c r="O555" s="165"/>
      <c r="P555" s="165"/>
      <c r="Q555" s="165"/>
      <c r="R555" s="165"/>
      <c r="S555" s="165"/>
      <c r="T555" s="166"/>
      <c r="AT555" s="161" t="s">
        <v>160</v>
      </c>
      <c r="AU555" s="161" t="s">
        <v>80</v>
      </c>
      <c r="AV555" s="13" t="s">
        <v>80</v>
      </c>
      <c r="AW555" s="13" t="s">
        <v>27</v>
      </c>
      <c r="AX555" s="13" t="s">
        <v>71</v>
      </c>
      <c r="AY555" s="161" t="s">
        <v>152</v>
      </c>
    </row>
    <row r="556" spans="1:65" s="14" customFormat="1">
      <c r="B556" s="167"/>
      <c r="D556" s="160" t="s">
        <v>160</v>
      </c>
      <c r="E556" s="168" t="s">
        <v>1</v>
      </c>
      <c r="F556" s="169" t="s">
        <v>162</v>
      </c>
      <c r="H556" s="170">
        <v>109.90300000000001</v>
      </c>
      <c r="L556" s="167"/>
      <c r="M556" s="171"/>
      <c r="N556" s="172"/>
      <c r="O556" s="172"/>
      <c r="P556" s="172"/>
      <c r="Q556" s="172"/>
      <c r="R556" s="172"/>
      <c r="S556" s="172"/>
      <c r="T556" s="173"/>
      <c r="AT556" s="168" t="s">
        <v>160</v>
      </c>
      <c r="AU556" s="168" t="s">
        <v>80</v>
      </c>
      <c r="AV556" s="14" t="s">
        <v>158</v>
      </c>
      <c r="AW556" s="14" t="s">
        <v>27</v>
      </c>
      <c r="AX556" s="14" t="s">
        <v>78</v>
      </c>
      <c r="AY556" s="168" t="s">
        <v>152</v>
      </c>
    </row>
    <row r="557" spans="1:65" s="12" customFormat="1" ht="22.9" customHeight="1">
      <c r="B557" s="134"/>
      <c r="D557" s="135" t="s">
        <v>70</v>
      </c>
      <c r="E557" s="144" t="s">
        <v>515</v>
      </c>
      <c r="F557" s="144" t="s">
        <v>516</v>
      </c>
      <c r="J557" s="145">
        <f>BK557</f>
        <v>17704.830000000002</v>
      </c>
      <c r="L557" s="134"/>
      <c r="M557" s="138"/>
      <c r="N557" s="139"/>
      <c r="O557" s="139"/>
      <c r="P557" s="140">
        <f>SUM(P558:P562)</f>
        <v>3.6057869999999999</v>
      </c>
      <c r="Q557" s="139"/>
      <c r="R557" s="140">
        <f>SUM(R558:R562)</f>
        <v>4.7440000000000003E-2</v>
      </c>
      <c r="S557" s="139"/>
      <c r="T557" s="141">
        <f>SUM(T558:T562)</f>
        <v>0</v>
      </c>
      <c r="AR557" s="135" t="s">
        <v>80</v>
      </c>
      <c r="AT557" s="142" t="s">
        <v>70</v>
      </c>
      <c r="AU557" s="142" t="s">
        <v>78</v>
      </c>
      <c r="AY557" s="135" t="s">
        <v>152</v>
      </c>
      <c r="BK557" s="143">
        <f>SUM(BK558:BK562)</f>
        <v>17704.830000000002</v>
      </c>
    </row>
    <row r="558" spans="1:65" s="2" customFormat="1" ht="16.5" customHeight="1">
      <c r="A558" s="30"/>
      <c r="B558" s="146"/>
      <c r="C558" s="147" t="s">
        <v>1129</v>
      </c>
      <c r="D558" s="147" t="s">
        <v>154</v>
      </c>
      <c r="E558" s="148" t="s">
        <v>1806</v>
      </c>
      <c r="F558" s="149" t="s">
        <v>1807</v>
      </c>
      <c r="G558" s="150" t="s">
        <v>300</v>
      </c>
      <c r="H558" s="151">
        <v>1</v>
      </c>
      <c r="I558" s="152">
        <v>874.72</v>
      </c>
      <c r="J558" s="152">
        <f>ROUND(I558*H558,2)</f>
        <v>874.72</v>
      </c>
      <c r="K558" s="149" t="s">
        <v>173</v>
      </c>
      <c r="L558" s="31"/>
      <c r="M558" s="153" t="s">
        <v>1</v>
      </c>
      <c r="N558" s="154" t="s">
        <v>36</v>
      </c>
      <c r="O558" s="155">
        <v>3.492</v>
      </c>
      <c r="P558" s="155">
        <f>O558*H558</f>
        <v>3.492</v>
      </c>
      <c r="Q558" s="155">
        <v>4.4000000000000002E-4</v>
      </c>
      <c r="R558" s="155">
        <f>Q558*H558</f>
        <v>4.4000000000000002E-4</v>
      </c>
      <c r="S558" s="155">
        <v>0</v>
      </c>
      <c r="T558" s="156">
        <f>S558*H558</f>
        <v>0</v>
      </c>
      <c r="U558" s="30"/>
      <c r="V558" s="30"/>
      <c r="W558" s="30"/>
      <c r="X558" s="30"/>
      <c r="Y558" s="30"/>
      <c r="Z558" s="30"/>
      <c r="AA558" s="30"/>
      <c r="AB558" s="30"/>
      <c r="AC558" s="30"/>
      <c r="AD558" s="30"/>
      <c r="AE558" s="30"/>
      <c r="AR558" s="157" t="s">
        <v>244</v>
      </c>
      <c r="AT558" s="157" t="s">
        <v>154</v>
      </c>
      <c r="AU558" s="157" t="s">
        <v>80</v>
      </c>
      <c r="AY558" s="18" t="s">
        <v>152</v>
      </c>
      <c r="BE558" s="158">
        <f>IF(N558="základní",J558,0)</f>
        <v>874.72</v>
      </c>
      <c r="BF558" s="158">
        <f>IF(N558="snížená",J558,0)</f>
        <v>0</v>
      </c>
      <c r="BG558" s="158">
        <f>IF(N558="zákl. přenesená",J558,0)</f>
        <v>0</v>
      </c>
      <c r="BH558" s="158">
        <f>IF(N558="sníž. přenesená",J558,0)</f>
        <v>0</v>
      </c>
      <c r="BI558" s="158">
        <f>IF(N558="nulová",J558,0)</f>
        <v>0</v>
      </c>
      <c r="BJ558" s="18" t="s">
        <v>78</v>
      </c>
      <c r="BK558" s="158">
        <f>ROUND(I558*H558,2)</f>
        <v>874.72</v>
      </c>
      <c r="BL558" s="18" t="s">
        <v>244</v>
      </c>
      <c r="BM558" s="157" t="s">
        <v>1808</v>
      </c>
    </row>
    <row r="559" spans="1:65" s="13" customFormat="1">
      <c r="B559" s="159"/>
      <c r="D559" s="160" t="s">
        <v>160</v>
      </c>
      <c r="E559" s="161" t="s">
        <v>1</v>
      </c>
      <c r="F559" s="162" t="s">
        <v>1809</v>
      </c>
      <c r="H559" s="163">
        <v>1</v>
      </c>
      <c r="L559" s="159"/>
      <c r="M559" s="164"/>
      <c r="N559" s="165"/>
      <c r="O559" s="165"/>
      <c r="P559" s="165"/>
      <c r="Q559" s="165"/>
      <c r="R559" s="165"/>
      <c r="S559" s="165"/>
      <c r="T559" s="166"/>
      <c r="AT559" s="161" t="s">
        <v>160</v>
      </c>
      <c r="AU559" s="161" t="s">
        <v>80</v>
      </c>
      <c r="AV559" s="13" t="s">
        <v>80</v>
      </c>
      <c r="AW559" s="13" t="s">
        <v>27</v>
      </c>
      <c r="AX559" s="13" t="s">
        <v>78</v>
      </c>
      <c r="AY559" s="161" t="s">
        <v>152</v>
      </c>
    </row>
    <row r="560" spans="1:65" s="2" customFormat="1" ht="21.75" customHeight="1">
      <c r="A560" s="30"/>
      <c r="B560" s="146"/>
      <c r="C560" s="193" t="s">
        <v>1135</v>
      </c>
      <c r="D560" s="193" t="s">
        <v>709</v>
      </c>
      <c r="E560" s="194" t="s">
        <v>1810</v>
      </c>
      <c r="F560" s="195" t="s">
        <v>1811</v>
      </c>
      <c r="G560" s="196" t="s">
        <v>300</v>
      </c>
      <c r="H560" s="197">
        <v>1</v>
      </c>
      <c r="I560" s="198">
        <v>16800</v>
      </c>
      <c r="J560" s="198">
        <f>ROUND(I560*H560,2)</f>
        <v>16800</v>
      </c>
      <c r="K560" s="195" t="s">
        <v>173</v>
      </c>
      <c r="L560" s="199"/>
      <c r="M560" s="200" t="s">
        <v>1</v>
      </c>
      <c r="N560" s="201" t="s">
        <v>36</v>
      </c>
      <c r="O560" s="155">
        <v>0</v>
      </c>
      <c r="P560" s="155">
        <f>O560*H560</f>
        <v>0</v>
      </c>
      <c r="Q560" s="155">
        <v>4.7E-2</v>
      </c>
      <c r="R560" s="155">
        <f>Q560*H560</f>
        <v>4.7E-2</v>
      </c>
      <c r="S560" s="155">
        <v>0</v>
      </c>
      <c r="T560" s="156">
        <f>S560*H560</f>
        <v>0</v>
      </c>
      <c r="U560" s="30"/>
      <c r="V560" s="30"/>
      <c r="W560" s="30"/>
      <c r="X560" s="30"/>
      <c r="Y560" s="30"/>
      <c r="Z560" s="30"/>
      <c r="AA560" s="30"/>
      <c r="AB560" s="30"/>
      <c r="AC560" s="30"/>
      <c r="AD560" s="30"/>
      <c r="AE560" s="30"/>
      <c r="AR560" s="157" t="s">
        <v>386</v>
      </c>
      <c r="AT560" s="157" t="s">
        <v>709</v>
      </c>
      <c r="AU560" s="157" t="s">
        <v>80</v>
      </c>
      <c r="AY560" s="18" t="s">
        <v>152</v>
      </c>
      <c r="BE560" s="158">
        <f>IF(N560="základní",J560,0)</f>
        <v>16800</v>
      </c>
      <c r="BF560" s="158">
        <f>IF(N560="snížená",J560,0)</f>
        <v>0</v>
      </c>
      <c r="BG560" s="158">
        <f>IF(N560="zákl. přenesená",J560,0)</f>
        <v>0</v>
      </c>
      <c r="BH560" s="158">
        <f>IF(N560="sníž. přenesená",J560,0)</f>
        <v>0</v>
      </c>
      <c r="BI560" s="158">
        <f>IF(N560="nulová",J560,0)</f>
        <v>0</v>
      </c>
      <c r="BJ560" s="18" t="s">
        <v>78</v>
      </c>
      <c r="BK560" s="158">
        <f>ROUND(I560*H560,2)</f>
        <v>16800</v>
      </c>
      <c r="BL560" s="18" t="s">
        <v>244</v>
      </c>
      <c r="BM560" s="157" t="s">
        <v>1812</v>
      </c>
    </row>
    <row r="561" spans="1:65" s="2" customFormat="1" ht="19.5">
      <c r="A561" s="30"/>
      <c r="B561" s="31"/>
      <c r="C561" s="30"/>
      <c r="D561" s="160" t="s">
        <v>381</v>
      </c>
      <c r="E561" s="30"/>
      <c r="F561" s="180" t="s">
        <v>1813</v>
      </c>
      <c r="G561" s="30"/>
      <c r="H561" s="30"/>
      <c r="I561" s="30"/>
      <c r="J561" s="30"/>
      <c r="K561" s="30"/>
      <c r="L561" s="31"/>
      <c r="M561" s="181"/>
      <c r="N561" s="182"/>
      <c r="O561" s="56"/>
      <c r="P561" s="56"/>
      <c r="Q561" s="56"/>
      <c r="R561" s="56"/>
      <c r="S561" s="56"/>
      <c r="T561" s="57"/>
      <c r="U561" s="30"/>
      <c r="V561" s="30"/>
      <c r="W561" s="30"/>
      <c r="X561" s="30"/>
      <c r="Y561" s="30"/>
      <c r="Z561" s="30"/>
      <c r="AA561" s="30"/>
      <c r="AB561" s="30"/>
      <c r="AC561" s="30"/>
      <c r="AD561" s="30"/>
      <c r="AE561" s="30"/>
      <c r="AT561" s="18" t="s">
        <v>381</v>
      </c>
      <c r="AU561" s="18" t="s">
        <v>80</v>
      </c>
    </row>
    <row r="562" spans="1:65" s="2" customFormat="1" ht="21.75" customHeight="1">
      <c r="A562" s="30"/>
      <c r="B562" s="146"/>
      <c r="C562" s="147" t="s">
        <v>1141</v>
      </c>
      <c r="D562" s="147" t="s">
        <v>154</v>
      </c>
      <c r="E562" s="148" t="s">
        <v>1814</v>
      </c>
      <c r="F562" s="149" t="s">
        <v>1815</v>
      </c>
      <c r="G562" s="150" t="s">
        <v>214</v>
      </c>
      <c r="H562" s="151">
        <v>4.7E-2</v>
      </c>
      <c r="I562" s="152">
        <v>640.64</v>
      </c>
      <c r="J562" s="152">
        <f>ROUND(I562*H562,2)</f>
        <v>30.11</v>
      </c>
      <c r="K562" s="149" t="s">
        <v>173</v>
      </c>
      <c r="L562" s="31"/>
      <c r="M562" s="153" t="s">
        <v>1</v>
      </c>
      <c r="N562" s="154" t="s">
        <v>36</v>
      </c>
      <c r="O562" s="155">
        <v>2.4209999999999998</v>
      </c>
      <c r="P562" s="155">
        <f>O562*H562</f>
        <v>0.11378699999999999</v>
      </c>
      <c r="Q562" s="155">
        <v>0</v>
      </c>
      <c r="R562" s="155">
        <f>Q562*H562</f>
        <v>0</v>
      </c>
      <c r="S562" s="155">
        <v>0</v>
      </c>
      <c r="T562" s="156">
        <f>S562*H562</f>
        <v>0</v>
      </c>
      <c r="U562" s="30"/>
      <c r="V562" s="30"/>
      <c r="W562" s="30"/>
      <c r="X562" s="30"/>
      <c r="Y562" s="30"/>
      <c r="Z562" s="30"/>
      <c r="AA562" s="30"/>
      <c r="AB562" s="30"/>
      <c r="AC562" s="30"/>
      <c r="AD562" s="30"/>
      <c r="AE562" s="30"/>
      <c r="AR562" s="157" t="s">
        <v>244</v>
      </c>
      <c r="AT562" s="157" t="s">
        <v>154</v>
      </c>
      <c r="AU562" s="157" t="s">
        <v>80</v>
      </c>
      <c r="AY562" s="18" t="s">
        <v>152</v>
      </c>
      <c r="BE562" s="158">
        <f>IF(N562="základní",J562,0)</f>
        <v>30.11</v>
      </c>
      <c r="BF562" s="158">
        <f>IF(N562="snížená",J562,0)</f>
        <v>0</v>
      </c>
      <c r="BG562" s="158">
        <f>IF(N562="zákl. přenesená",J562,0)</f>
        <v>0</v>
      </c>
      <c r="BH562" s="158">
        <f>IF(N562="sníž. přenesená",J562,0)</f>
        <v>0</v>
      </c>
      <c r="BI562" s="158">
        <f>IF(N562="nulová",J562,0)</f>
        <v>0</v>
      </c>
      <c r="BJ562" s="18" t="s">
        <v>78</v>
      </c>
      <c r="BK562" s="158">
        <f>ROUND(I562*H562,2)</f>
        <v>30.11</v>
      </c>
      <c r="BL562" s="18" t="s">
        <v>244</v>
      </c>
      <c r="BM562" s="157" t="s">
        <v>1816</v>
      </c>
    </row>
    <row r="563" spans="1:65" s="12" customFormat="1" ht="22.9" customHeight="1">
      <c r="B563" s="134"/>
      <c r="D563" s="135" t="s">
        <v>70</v>
      </c>
      <c r="E563" s="144" t="s">
        <v>1377</v>
      </c>
      <c r="F563" s="144" t="s">
        <v>1378</v>
      </c>
      <c r="J563" s="145">
        <f>BK563</f>
        <v>474458.53</v>
      </c>
      <c r="L563" s="134"/>
      <c r="M563" s="138"/>
      <c r="N563" s="139"/>
      <c r="O563" s="139"/>
      <c r="P563" s="140">
        <f>SUM(P564:P591)</f>
        <v>0</v>
      </c>
      <c r="Q563" s="139"/>
      <c r="R563" s="140">
        <f>SUM(R564:R591)</f>
        <v>0</v>
      </c>
      <c r="S563" s="139"/>
      <c r="T563" s="141">
        <f>SUM(T564:T591)</f>
        <v>0</v>
      </c>
      <c r="AR563" s="135" t="s">
        <v>80</v>
      </c>
      <c r="AT563" s="142" t="s">
        <v>70</v>
      </c>
      <c r="AU563" s="142" t="s">
        <v>78</v>
      </c>
      <c r="AY563" s="135" t="s">
        <v>152</v>
      </c>
      <c r="BK563" s="143">
        <f>SUM(BK564:BK591)</f>
        <v>474458.53</v>
      </c>
    </row>
    <row r="564" spans="1:65" s="2" customFormat="1" ht="33" customHeight="1">
      <c r="A564" s="30"/>
      <c r="B564" s="146"/>
      <c r="C564" s="147" t="s">
        <v>1145</v>
      </c>
      <c r="D564" s="147" t="s">
        <v>154</v>
      </c>
      <c r="E564" s="148" t="s">
        <v>1380</v>
      </c>
      <c r="F564" s="149" t="s">
        <v>1381</v>
      </c>
      <c r="G564" s="150" t="s">
        <v>157</v>
      </c>
      <c r="H564" s="151">
        <v>5.4539999999999997</v>
      </c>
      <c r="I564" s="152">
        <v>19524</v>
      </c>
      <c r="J564" s="152">
        <f>ROUND(I564*H564,2)</f>
        <v>106483.9</v>
      </c>
      <c r="K564" s="149" t="s">
        <v>1</v>
      </c>
      <c r="L564" s="31"/>
      <c r="M564" s="153" t="s">
        <v>1</v>
      </c>
      <c r="N564" s="154" t="s">
        <v>36</v>
      </c>
      <c r="O564" s="155">
        <v>0</v>
      </c>
      <c r="P564" s="155">
        <f>O564*H564</f>
        <v>0</v>
      </c>
      <c r="Q564" s="155">
        <v>0</v>
      </c>
      <c r="R564" s="155">
        <f>Q564*H564</f>
        <v>0</v>
      </c>
      <c r="S564" s="155">
        <v>0</v>
      </c>
      <c r="T564" s="156">
        <f>S564*H564</f>
        <v>0</v>
      </c>
      <c r="U564" s="30"/>
      <c r="V564" s="30"/>
      <c r="W564" s="30"/>
      <c r="X564" s="30"/>
      <c r="Y564" s="30"/>
      <c r="Z564" s="30"/>
      <c r="AA564" s="30"/>
      <c r="AB564" s="30"/>
      <c r="AC564" s="30"/>
      <c r="AD564" s="30"/>
      <c r="AE564" s="30"/>
      <c r="AR564" s="157" t="s">
        <v>244</v>
      </c>
      <c r="AT564" s="157" t="s">
        <v>154</v>
      </c>
      <c r="AU564" s="157" t="s">
        <v>80</v>
      </c>
      <c r="AY564" s="18" t="s">
        <v>152</v>
      </c>
      <c r="BE564" s="158">
        <f>IF(N564="základní",J564,0)</f>
        <v>106483.9</v>
      </c>
      <c r="BF564" s="158">
        <f>IF(N564="snížená",J564,0)</f>
        <v>0</v>
      </c>
      <c r="BG564" s="158">
        <f>IF(N564="zákl. přenesená",J564,0)</f>
        <v>0</v>
      </c>
      <c r="BH564" s="158">
        <f>IF(N564="sníž. přenesená",J564,0)</f>
        <v>0</v>
      </c>
      <c r="BI564" s="158">
        <f>IF(N564="nulová",J564,0)</f>
        <v>0</v>
      </c>
      <c r="BJ564" s="18" t="s">
        <v>78</v>
      </c>
      <c r="BK564" s="158">
        <f>ROUND(I564*H564,2)</f>
        <v>106483.9</v>
      </c>
      <c r="BL564" s="18" t="s">
        <v>244</v>
      </c>
      <c r="BM564" s="157" t="s">
        <v>1817</v>
      </c>
    </row>
    <row r="565" spans="1:65" s="2" customFormat="1" ht="19.5">
      <c r="A565" s="30"/>
      <c r="B565" s="31"/>
      <c r="C565" s="30"/>
      <c r="D565" s="160" t="s">
        <v>381</v>
      </c>
      <c r="E565" s="30"/>
      <c r="F565" s="180" t="s">
        <v>769</v>
      </c>
      <c r="G565" s="30"/>
      <c r="H565" s="30"/>
      <c r="I565" s="30"/>
      <c r="J565" s="30"/>
      <c r="K565" s="30"/>
      <c r="L565" s="31"/>
      <c r="M565" s="181"/>
      <c r="N565" s="182"/>
      <c r="O565" s="56"/>
      <c r="P565" s="56"/>
      <c r="Q565" s="56"/>
      <c r="R565" s="56"/>
      <c r="S565" s="56"/>
      <c r="T565" s="57"/>
      <c r="U565" s="30"/>
      <c r="V565" s="30"/>
      <c r="W565" s="30"/>
      <c r="X565" s="30"/>
      <c r="Y565" s="30"/>
      <c r="Z565" s="30"/>
      <c r="AA565" s="30"/>
      <c r="AB565" s="30"/>
      <c r="AC565" s="30"/>
      <c r="AD565" s="30"/>
      <c r="AE565" s="30"/>
      <c r="AT565" s="18" t="s">
        <v>381</v>
      </c>
      <c r="AU565" s="18" t="s">
        <v>80</v>
      </c>
    </row>
    <row r="566" spans="1:65" s="13" customFormat="1">
      <c r="B566" s="159"/>
      <c r="D566" s="160" t="s">
        <v>160</v>
      </c>
      <c r="E566" s="161" t="s">
        <v>1</v>
      </c>
      <c r="F566" s="162" t="s">
        <v>1383</v>
      </c>
      <c r="H566" s="163">
        <v>9.8539999999999992</v>
      </c>
      <c r="L566" s="159"/>
      <c r="M566" s="164"/>
      <c r="N566" s="165"/>
      <c r="O566" s="165"/>
      <c r="P566" s="165"/>
      <c r="Q566" s="165"/>
      <c r="R566" s="165"/>
      <c r="S566" s="165"/>
      <c r="T566" s="166"/>
      <c r="AT566" s="161" t="s">
        <v>160</v>
      </c>
      <c r="AU566" s="161" t="s">
        <v>80</v>
      </c>
      <c r="AV566" s="13" t="s">
        <v>80</v>
      </c>
      <c r="AW566" s="13" t="s">
        <v>27</v>
      </c>
      <c r="AX566" s="13" t="s">
        <v>71</v>
      </c>
      <c r="AY566" s="161" t="s">
        <v>152</v>
      </c>
    </row>
    <row r="567" spans="1:65" s="13" customFormat="1">
      <c r="B567" s="159"/>
      <c r="D567" s="160" t="s">
        <v>160</v>
      </c>
      <c r="E567" s="161" t="s">
        <v>1</v>
      </c>
      <c r="F567" s="162" t="s">
        <v>1384</v>
      </c>
      <c r="H567" s="163">
        <v>3.78</v>
      </c>
      <c r="L567" s="159"/>
      <c r="M567" s="164"/>
      <c r="N567" s="165"/>
      <c r="O567" s="165"/>
      <c r="P567" s="165"/>
      <c r="Q567" s="165"/>
      <c r="R567" s="165"/>
      <c r="S567" s="165"/>
      <c r="T567" s="166"/>
      <c r="AT567" s="161" t="s">
        <v>160</v>
      </c>
      <c r="AU567" s="161" t="s">
        <v>80</v>
      </c>
      <c r="AV567" s="13" t="s">
        <v>80</v>
      </c>
      <c r="AW567" s="13" t="s">
        <v>27</v>
      </c>
      <c r="AX567" s="13" t="s">
        <v>71</v>
      </c>
      <c r="AY567" s="161" t="s">
        <v>152</v>
      </c>
    </row>
    <row r="568" spans="1:65" s="14" customFormat="1">
      <c r="B568" s="167"/>
      <c r="D568" s="160" t="s">
        <v>160</v>
      </c>
      <c r="E568" s="168" t="s">
        <v>1</v>
      </c>
      <c r="F568" s="169" t="s">
        <v>162</v>
      </c>
      <c r="H568" s="170">
        <v>13.633999999999999</v>
      </c>
      <c r="L568" s="167"/>
      <c r="M568" s="171"/>
      <c r="N568" s="172"/>
      <c r="O568" s="172"/>
      <c r="P568" s="172"/>
      <c r="Q568" s="172"/>
      <c r="R568" s="172"/>
      <c r="S568" s="172"/>
      <c r="T568" s="173"/>
      <c r="AT568" s="168" t="s">
        <v>160</v>
      </c>
      <c r="AU568" s="168" t="s">
        <v>80</v>
      </c>
      <c r="AV568" s="14" t="s">
        <v>158</v>
      </c>
      <c r="AW568" s="14" t="s">
        <v>27</v>
      </c>
      <c r="AX568" s="14" t="s">
        <v>71</v>
      </c>
      <c r="AY568" s="168" t="s">
        <v>152</v>
      </c>
    </row>
    <row r="569" spans="1:65" s="13" customFormat="1">
      <c r="B569" s="159"/>
      <c r="D569" s="160" t="s">
        <v>160</v>
      </c>
      <c r="E569" s="161" t="s">
        <v>1</v>
      </c>
      <c r="F569" s="162" t="s">
        <v>1385</v>
      </c>
      <c r="H569" s="163">
        <v>5.4539999999999997</v>
      </c>
      <c r="L569" s="159"/>
      <c r="M569" s="164"/>
      <c r="N569" s="165"/>
      <c r="O569" s="165"/>
      <c r="P569" s="165"/>
      <c r="Q569" s="165"/>
      <c r="R569" s="165"/>
      <c r="S569" s="165"/>
      <c r="T569" s="166"/>
      <c r="AT569" s="161" t="s">
        <v>160</v>
      </c>
      <c r="AU569" s="161" t="s">
        <v>80</v>
      </c>
      <c r="AV569" s="13" t="s">
        <v>80</v>
      </c>
      <c r="AW569" s="13" t="s">
        <v>27</v>
      </c>
      <c r="AX569" s="13" t="s">
        <v>71</v>
      </c>
      <c r="AY569" s="161" t="s">
        <v>152</v>
      </c>
    </row>
    <row r="570" spans="1:65" s="14" customFormat="1">
      <c r="B570" s="167"/>
      <c r="D570" s="160" t="s">
        <v>160</v>
      </c>
      <c r="E570" s="168" t="s">
        <v>1</v>
      </c>
      <c r="F570" s="169" t="s">
        <v>162</v>
      </c>
      <c r="H570" s="170">
        <v>5.4539999999999997</v>
      </c>
      <c r="L570" s="167"/>
      <c r="M570" s="171"/>
      <c r="N570" s="172"/>
      <c r="O570" s="172"/>
      <c r="P570" s="172"/>
      <c r="Q570" s="172"/>
      <c r="R570" s="172"/>
      <c r="S570" s="172"/>
      <c r="T570" s="173"/>
      <c r="AT570" s="168" t="s">
        <v>160</v>
      </c>
      <c r="AU570" s="168" t="s">
        <v>80</v>
      </c>
      <c r="AV570" s="14" t="s">
        <v>158</v>
      </c>
      <c r="AW570" s="14" t="s">
        <v>27</v>
      </c>
      <c r="AX570" s="14" t="s">
        <v>78</v>
      </c>
      <c r="AY570" s="168" t="s">
        <v>152</v>
      </c>
    </row>
    <row r="571" spans="1:65" s="2" customFormat="1" ht="21.75" customHeight="1">
      <c r="A571" s="30"/>
      <c r="B571" s="146"/>
      <c r="C571" s="147" t="s">
        <v>1147</v>
      </c>
      <c r="D571" s="147" t="s">
        <v>154</v>
      </c>
      <c r="E571" s="148" t="s">
        <v>1818</v>
      </c>
      <c r="F571" s="149" t="s">
        <v>1819</v>
      </c>
      <c r="G571" s="150" t="s">
        <v>300</v>
      </c>
      <c r="H571" s="151">
        <v>1</v>
      </c>
      <c r="I571" s="152">
        <v>55440</v>
      </c>
      <c r="J571" s="152">
        <f>ROUND(I571*H571,2)</f>
        <v>55440</v>
      </c>
      <c r="K571" s="149" t="s">
        <v>1</v>
      </c>
      <c r="L571" s="31"/>
      <c r="M571" s="153" t="s">
        <v>1</v>
      </c>
      <c r="N571" s="154" t="s">
        <v>36</v>
      </c>
      <c r="O571" s="155">
        <v>0</v>
      </c>
      <c r="P571" s="155">
        <f>O571*H571</f>
        <v>0</v>
      </c>
      <c r="Q571" s="155">
        <v>0</v>
      </c>
      <c r="R571" s="155">
        <f>Q571*H571</f>
        <v>0</v>
      </c>
      <c r="S571" s="155">
        <v>0</v>
      </c>
      <c r="T571" s="156">
        <f>S571*H571</f>
        <v>0</v>
      </c>
      <c r="U571" s="30"/>
      <c r="V571" s="30"/>
      <c r="W571" s="30"/>
      <c r="X571" s="30"/>
      <c r="Y571" s="30"/>
      <c r="Z571" s="30"/>
      <c r="AA571" s="30"/>
      <c r="AB571" s="30"/>
      <c r="AC571" s="30"/>
      <c r="AD571" s="30"/>
      <c r="AE571" s="30"/>
      <c r="AR571" s="157" t="s">
        <v>244</v>
      </c>
      <c r="AT571" s="157" t="s">
        <v>154</v>
      </c>
      <c r="AU571" s="157" t="s">
        <v>80</v>
      </c>
      <c r="AY571" s="18" t="s">
        <v>152</v>
      </c>
      <c r="BE571" s="158">
        <f>IF(N571="základní",J571,0)</f>
        <v>55440</v>
      </c>
      <c r="BF571" s="158">
        <f>IF(N571="snížená",J571,0)</f>
        <v>0</v>
      </c>
      <c r="BG571" s="158">
        <f>IF(N571="zákl. přenesená",J571,0)</f>
        <v>0</v>
      </c>
      <c r="BH571" s="158">
        <f>IF(N571="sníž. přenesená",J571,0)</f>
        <v>0</v>
      </c>
      <c r="BI571" s="158">
        <f>IF(N571="nulová",J571,0)</f>
        <v>0</v>
      </c>
      <c r="BJ571" s="18" t="s">
        <v>78</v>
      </c>
      <c r="BK571" s="158">
        <f>ROUND(I571*H571,2)</f>
        <v>55440</v>
      </c>
      <c r="BL571" s="18" t="s">
        <v>244</v>
      </c>
      <c r="BM571" s="157" t="s">
        <v>1820</v>
      </c>
    </row>
    <row r="572" spans="1:65" s="2" customFormat="1" ht="19.5">
      <c r="A572" s="30"/>
      <c r="B572" s="31"/>
      <c r="C572" s="30"/>
      <c r="D572" s="160" t="s">
        <v>381</v>
      </c>
      <c r="E572" s="30"/>
      <c r="F572" s="180" t="s">
        <v>769</v>
      </c>
      <c r="G572" s="30"/>
      <c r="H572" s="30"/>
      <c r="I572" s="30"/>
      <c r="J572" s="30"/>
      <c r="K572" s="30"/>
      <c r="L572" s="31"/>
      <c r="M572" s="181"/>
      <c r="N572" s="182"/>
      <c r="O572" s="56"/>
      <c r="P572" s="56"/>
      <c r="Q572" s="56"/>
      <c r="R572" s="56"/>
      <c r="S572" s="56"/>
      <c r="T572" s="57"/>
      <c r="U572" s="30"/>
      <c r="V572" s="30"/>
      <c r="W572" s="30"/>
      <c r="X572" s="30"/>
      <c r="Y572" s="30"/>
      <c r="Z572" s="30"/>
      <c r="AA572" s="30"/>
      <c r="AB572" s="30"/>
      <c r="AC572" s="30"/>
      <c r="AD572" s="30"/>
      <c r="AE572" s="30"/>
      <c r="AT572" s="18" t="s">
        <v>381</v>
      </c>
      <c r="AU572" s="18" t="s">
        <v>80</v>
      </c>
    </row>
    <row r="573" spans="1:65" s="13" customFormat="1">
      <c r="B573" s="159"/>
      <c r="D573" s="160" t="s">
        <v>160</v>
      </c>
      <c r="E573" s="161" t="s">
        <v>1</v>
      </c>
      <c r="F573" s="162" t="s">
        <v>78</v>
      </c>
      <c r="H573" s="163">
        <v>1</v>
      </c>
      <c r="L573" s="159"/>
      <c r="M573" s="164"/>
      <c r="N573" s="165"/>
      <c r="O573" s="165"/>
      <c r="P573" s="165"/>
      <c r="Q573" s="165"/>
      <c r="R573" s="165"/>
      <c r="S573" s="165"/>
      <c r="T573" s="166"/>
      <c r="AT573" s="161" t="s">
        <v>160</v>
      </c>
      <c r="AU573" s="161" t="s">
        <v>80</v>
      </c>
      <c r="AV573" s="13" t="s">
        <v>80</v>
      </c>
      <c r="AW573" s="13" t="s">
        <v>27</v>
      </c>
      <c r="AX573" s="13" t="s">
        <v>78</v>
      </c>
      <c r="AY573" s="161" t="s">
        <v>152</v>
      </c>
    </row>
    <row r="574" spans="1:65" s="2" customFormat="1" ht="33" customHeight="1">
      <c r="A574" s="30"/>
      <c r="B574" s="146"/>
      <c r="C574" s="147" t="s">
        <v>1150</v>
      </c>
      <c r="D574" s="147" t="s">
        <v>154</v>
      </c>
      <c r="E574" s="148" t="s">
        <v>1392</v>
      </c>
      <c r="F574" s="149" t="s">
        <v>1393</v>
      </c>
      <c r="G574" s="150" t="s">
        <v>300</v>
      </c>
      <c r="H574" s="151">
        <v>13</v>
      </c>
      <c r="I574" s="152">
        <v>9854.23</v>
      </c>
      <c r="J574" s="152">
        <f>ROUND(I574*H574,2)</f>
        <v>128104.99</v>
      </c>
      <c r="K574" s="149" t="s">
        <v>1</v>
      </c>
      <c r="L574" s="31"/>
      <c r="M574" s="153" t="s">
        <v>1</v>
      </c>
      <c r="N574" s="154" t="s">
        <v>36</v>
      </c>
      <c r="O574" s="155">
        <v>0</v>
      </c>
      <c r="P574" s="155">
        <f>O574*H574</f>
        <v>0</v>
      </c>
      <c r="Q574" s="155">
        <v>0</v>
      </c>
      <c r="R574" s="155">
        <f>Q574*H574</f>
        <v>0</v>
      </c>
      <c r="S574" s="155">
        <v>0</v>
      </c>
      <c r="T574" s="156">
        <f>S574*H574</f>
        <v>0</v>
      </c>
      <c r="U574" s="30"/>
      <c r="V574" s="30"/>
      <c r="W574" s="30"/>
      <c r="X574" s="30"/>
      <c r="Y574" s="30"/>
      <c r="Z574" s="30"/>
      <c r="AA574" s="30"/>
      <c r="AB574" s="30"/>
      <c r="AC574" s="30"/>
      <c r="AD574" s="30"/>
      <c r="AE574" s="30"/>
      <c r="AR574" s="157" t="s">
        <v>244</v>
      </c>
      <c r="AT574" s="157" t="s">
        <v>154</v>
      </c>
      <c r="AU574" s="157" t="s">
        <v>80</v>
      </c>
      <c r="AY574" s="18" t="s">
        <v>152</v>
      </c>
      <c r="BE574" s="158">
        <f>IF(N574="základní",J574,0)</f>
        <v>128104.99</v>
      </c>
      <c r="BF574" s="158">
        <f>IF(N574="snížená",J574,0)</f>
        <v>0</v>
      </c>
      <c r="BG574" s="158">
        <f>IF(N574="zákl. přenesená",J574,0)</f>
        <v>0</v>
      </c>
      <c r="BH574" s="158">
        <f>IF(N574="sníž. přenesená",J574,0)</f>
        <v>0</v>
      </c>
      <c r="BI574" s="158">
        <f>IF(N574="nulová",J574,0)</f>
        <v>0</v>
      </c>
      <c r="BJ574" s="18" t="s">
        <v>78</v>
      </c>
      <c r="BK574" s="158">
        <f>ROUND(I574*H574,2)</f>
        <v>128104.99</v>
      </c>
      <c r="BL574" s="18" t="s">
        <v>244</v>
      </c>
      <c r="BM574" s="157" t="s">
        <v>1821</v>
      </c>
    </row>
    <row r="575" spans="1:65" s="2" customFormat="1" ht="19.5">
      <c r="A575" s="30"/>
      <c r="B575" s="31"/>
      <c r="C575" s="30"/>
      <c r="D575" s="160" t="s">
        <v>381</v>
      </c>
      <c r="E575" s="30"/>
      <c r="F575" s="180" t="s">
        <v>769</v>
      </c>
      <c r="G575" s="30"/>
      <c r="H575" s="30"/>
      <c r="I575" s="30"/>
      <c r="J575" s="30"/>
      <c r="K575" s="30"/>
      <c r="L575" s="31"/>
      <c r="M575" s="181"/>
      <c r="N575" s="182"/>
      <c r="O575" s="56"/>
      <c r="P575" s="56"/>
      <c r="Q575" s="56"/>
      <c r="R575" s="56"/>
      <c r="S575" s="56"/>
      <c r="T575" s="57"/>
      <c r="U575" s="30"/>
      <c r="V575" s="30"/>
      <c r="W575" s="30"/>
      <c r="X575" s="30"/>
      <c r="Y575" s="30"/>
      <c r="Z575" s="30"/>
      <c r="AA575" s="30"/>
      <c r="AB575" s="30"/>
      <c r="AC575" s="30"/>
      <c r="AD575" s="30"/>
      <c r="AE575" s="30"/>
      <c r="AT575" s="18" t="s">
        <v>381</v>
      </c>
      <c r="AU575" s="18" t="s">
        <v>80</v>
      </c>
    </row>
    <row r="576" spans="1:65" s="13" customFormat="1">
      <c r="B576" s="159"/>
      <c r="D576" s="160" t="s">
        <v>160</v>
      </c>
      <c r="E576" s="161" t="s">
        <v>1</v>
      </c>
      <c r="F576" s="162" t="s">
        <v>223</v>
      </c>
      <c r="H576" s="163">
        <v>13</v>
      </c>
      <c r="L576" s="159"/>
      <c r="M576" s="164"/>
      <c r="N576" s="165"/>
      <c r="O576" s="165"/>
      <c r="P576" s="165"/>
      <c r="Q576" s="165"/>
      <c r="R576" s="165"/>
      <c r="S576" s="165"/>
      <c r="T576" s="166"/>
      <c r="AT576" s="161" t="s">
        <v>160</v>
      </c>
      <c r="AU576" s="161" t="s">
        <v>80</v>
      </c>
      <c r="AV576" s="13" t="s">
        <v>80</v>
      </c>
      <c r="AW576" s="13" t="s">
        <v>27</v>
      </c>
      <c r="AX576" s="13" t="s">
        <v>78</v>
      </c>
      <c r="AY576" s="161" t="s">
        <v>152</v>
      </c>
    </row>
    <row r="577" spans="1:65" s="2" customFormat="1" ht="44.25" customHeight="1">
      <c r="A577" s="30"/>
      <c r="B577" s="146"/>
      <c r="C577" s="147" t="s">
        <v>1153</v>
      </c>
      <c r="D577" s="147" t="s">
        <v>154</v>
      </c>
      <c r="E577" s="148" t="s">
        <v>1400</v>
      </c>
      <c r="F577" s="149" t="s">
        <v>1401</v>
      </c>
      <c r="G577" s="150" t="s">
        <v>157</v>
      </c>
      <c r="H577" s="151">
        <v>27.913</v>
      </c>
      <c r="I577" s="152">
        <v>6188</v>
      </c>
      <c r="J577" s="152">
        <f>ROUND(I577*H577,2)</f>
        <v>172725.64</v>
      </c>
      <c r="K577" s="149" t="s">
        <v>1</v>
      </c>
      <c r="L577" s="31"/>
      <c r="M577" s="153" t="s">
        <v>1</v>
      </c>
      <c r="N577" s="154" t="s">
        <v>36</v>
      </c>
      <c r="O577" s="155">
        <v>0</v>
      </c>
      <c r="P577" s="155">
        <f>O577*H577</f>
        <v>0</v>
      </c>
      <c r="Q577" s="155">
        <v>0</v>
      </c>
      <c r="R577" s="155">
        <f>Q577*H577</f>
        <v>0</v>
      </c>
      <c r="S577" s="155">
        <v>0</v>
      </c>
      <c r="T577" s="156">
        <f>S577*H577</f>
        <v>0</v>
      </c>
      <c r="U577" s="30"/>
      <c r="V577" s="30"/>
      <c r="W577" s="30"/>
      <c r="X577" s="30"/>
      <c r="Y577" s="30"/>
      <c r="Z577" s="30"/>
      <c r="AA577" s="30"/>
      <c r="AB577" s="30"/>
      <c r="AC577" s="30"/>
      <c r="AD577" s="30"/>
      <c r="AE577" s="30"/>
      <c r="AR577" s="157" t="s">
        <v>244</v>
      </c>
      <c r="AT577" s="157" t="s">
        <v>154</v>
      </c>
      <c r="AU577" s="157" t="s">
        <v>80</v>
      </c>
      <c r="AY577" s="18" t="s">
        <v>152</v>
      </c>
      <c r="BE577" s="158">
        <f>IF(N577="základní",J577,0)</f>
        <v>172725.64</v>
      </c>
      <c r="BF577" s="158">
        <f>IF(N577="snížená",J577,0)</f>
        <v>0</v>
      </c>
      <c r="BG577" s="158">
        <f>IF(N577="zákl. přenesená",J577,0)</f>
        <v>0</v>
      </c>
      <c r="BH577" s="158">
        <f>IF(N577="sníž. přenesená",J577,0)</f>
        <v>0</v>
      </c>
      <c r="BI577" s="158">
        <f>IF(N577="nulová",J577,0)</f>
        <v>0</v>
      </c>
      <c r="BJ577" s="18" t="s">
        <v>78</v>
      </c>
      <c r="BK577" s="158">
        <f>ROUND(I577*H577,2)</f>
        <v>172725.64</v>
      </c>
      <c r="BL577" s="18" t="s">
        <v>244</v>
      </c>
      <c r="BM577" s="157" t="s">
        <v>1822</v>
      </c>
    </row>
    <row r="578" spans="1:65" s="2" customFormat="1" ht="19.5">
      <c r="A578" s="30"/>
      <c r="B578" s="31"/>
      <c r="C578" s="30"/>
      <c r="D578" s="160" t="s">
        <v>381</v>
      </c>
      <c r="E578" s="30"/>
      <c r="F578" s="180" t="s">
        <v>769</v>
      </c>
      <c r="G578" s="30"/>
      <c r="H578" s="30"/>
      <c r="I578" s="30"/>
      <c r="J578" s="30"/>
      <c r="K578" s="30"/>
      <c r="L578" s="31"/>
      <c r="M578" s="181"/>
      <c r="N578" s="182"/>
      <c r="O578" s="56"/>
      <c r="P578" s="56"/>
      <c r="Q578" s="56"/>
      <c r="R578" s="56"/>
      <c r="S578" s="56"/>
      <c r="T578" s="57"/>
      <c r="U578" s="30"/>
      <c r="V578" s="30"/>
      <c r="W578" s="30"/>
      <c r="X578" s="30"/>
      <c r="Y578" s="30"/>
      <c r="Z578" s="30"/>
      <c r="AA578" s="30"/>
      <c r="AB578" s="30"/>
      <c r="AC578" s="30"/>
      <c r="AD578" s="30"/>
      <c r="AE578" s="30"/>
      <c r="AT578" s="18" t="s">
        <v>381</v>
      </c>
      <c r="AU578" s="18" t="s">
        <v>80</v>
      </c>
    </row>
    <row r="579" spans="1:65" s="15" customFormat="1" ht="22.5">
      <c r="B579" s="174"/>
      <c r="D579" s="160" t="s">
        <v>160</v>
      </c>
      <c r="E579" s="175" t="s">
        <v>1</v>
      </c>
      <c r="F579" s="176" t="s">
        <v>1403</v>
      </c>
      <c r="H579" s="175" t="s">
        <v>1</v>
      </c>
      <c r="L579" s="174"/>
      <c r="M579" s="177"/>
      <c r="N579" s="178"/>
      <c r="O579" s="178"/>
      <c r="P579" s="178"/>
      <c r="Q579" s="178"/>
      <c r="R579" s="178"/>
      <c r="S579" s="178"/>
      <c r="T579" s="179"/>
      <c r="AT579" s="175" t="s">
        <v>160</v>
      </c>
      <c r="AU579" s="175" t="s">
        <v>80</v>
      </c>
      <c r="AV579" s="15" t="s">
        <v>78</v>
      </c>
      <c r="AW579" s="15" t="s">
        <v>27</v>
      </c>
      <c r="AX579" s="15" t="s">
        <v>71</v>
      </c>
      <c r="AY579" s="175" t="s">
        <v>152</v>
      </c>
    </row>
    <row r="580" spans="1:65" s="13" customFormat="1">
      <c r="B580" s="159"/>
      <c r="D580" s="160" t="s">
        <v>160</v>
      </c>
      <c r="E580" s="161" t="s">
        <v>1</v>
      </c>
      <c r="F580" s="162" t="s">
        <v>1060</v>
      </c>
      <c r="H580" s="163">
        <v>3.6</v>
      </c>
      <c r="L580" s="159"/>
      <c r="M580" s="164"/>
      <c r="N580" s="165"/>
      <c r="O580" s="165"/>
      <c r="P580" s="165"/>
      <c r="Q580" s="165"/>
      <c r="R580" s="165"/>
      <c r="S580" s="165"/>
      <c r="T580" s="166"/>
      <c r="AT580" s="161" t="s">
        <v>160</v>
      </c>
      <c r="AU580" s="161" t="s">
        <v>80</v>
      </c>
      <c r="AV580" s="13" t="s">
        <v>80</v>
      </c>
      <c r="AW580" s="13" t="s">
        <v>27</v>
      </c>
      <c r="AX580" s="13" t="s">
        <v>71</v>
      </c>
      <c r="AY580" s="161" t="s">
        <v>152</v>
      </c>
    </row>
    <row r="581" spans="1:65" s="16" customFormat="1">
      <c r="B581" s="186"/>
      <c r="D581" s="160" t="s">
        <v>160</v>
      </c>
      <c r="E581" s="187" t="s">
        <v>1</v>
      </c>
      <c r="F581" s="188" t="s">
        <v>691</v>
      </c>
      <c r="H581" s="189">
        <v>3.6</v>
      </c>
      <c r="L581" s="186"/>
      <c r="M581" s="190"/>
      <c r="N581" s="191"/>
      <c r="O581" s="191"/>
      <c r="P581" s="191"/>
      <c r="Q581" s="191"/>
      <c r="R581" s="191"/>
      <c r="S581" s="191"/>
      <c r="T581" s="192"/>
      <c r="AT581" s="187" t="s">
        <v>160</v>
      </c>
      <c r="AU581" s="187" t="s">
        <v>80</v>
      </c>
      <c r="AV581" s="16" t="s">
        <v>170</v>
      </c>
      <c r="AW581" s="16" t="s">
        <v>27</v>
      </c>
      <c r="AX581" s="16" t="s">
        <v>71</v>
      </c>
      <c r="AY581" s="187" t="s">
        <v>152</v>
      </c>
    </row>
    <row r="582" spans="1:65" s="13" customFormat="1">
      <c r="B582" s="159"/>
      <c r="D582" s="160" t="s">
        <v>160</v>
      </c>
      <c r="E582" s="161" t="s">
        <v>1</v>
      </c>
      <c r="F582" s="162" t="s">
        <v>1678</v>
      </c>
      <c r="H582" s="163">
        <v>1.25</v>
      </c>
      <c r="L582" s="159"/>
      <c r="M582" s="164"/>
      <c r="N582" s="165"/>
      <c r="O582" s="165"/>
      <c r="P582" s="165"/>
      <c r="Q582" s="165"/>
      <c r="R582" s="165"/>
      <c r="S582" s="165"/>
      <c r="T582" s="166"/>
      <c r="AT582" s="161" t="s">
        <v>160</v>
      </c>
      <c r="AU582" s="161" t="s">
        <v>80</v>
      </c>
      <c r="AV582" s="13" t="s">
        <v>80</v>
      </c>
      <c r="AW582" s="13" t="s">
        <v>27</v>
      </c>
      <c r="AX582" s="13" t="s">
        <v>71</v>
      </c>
      <c r="AY582" s="161" t="s">
        <v>152</v>
      </c>
    </row>
    <row r="583" spans="1:65" s="13" customFormat="1">
      <c r="B583" s="159"/>
      <c r="D583" s="160" t="s">
        <v>160</v>
      </c>
      <c r="E583" s="161" t="s">
        <v>1</v>
      </c>
      <c r="F583" s="162" t="s">
        <v>1679</v>
      </c>
      <c r="H583" s="163">
        <v>2.4380000000000002</v>
      </c>
      <c r="L583" s="159"/>
      <c r="M583" s="164"/>
      <c r="N583" s="165"/>
      <c r="O583" s="165"/>
      <c r="P583" s="165"/>
      <c r="Q583" s="165"/>
      <c r="R583" s="165"/>
      <c r="S583" s="165"/>
      <c r="T583" s="166"/>
      <c r="AT583" s="161" t="s">
        <v>160</v>
      </c>
      <c r="AU583" s="161" t="s">
        <v>80</v>
      </c>
      <c r="AV583" s="13" t="s">
        <v>80</v>
      </c>
      <c r="AW583" s="13" t="s">
        <v>27</v>
      </c>
      <c r="AX583" s="13" t="s">
        <v>71</v>
      </c>
      <c r="AY583" s="161" t="s">
        <v>152</v>
      </c>
    </row>
    <row r="584" spans="1:65" s="13" customFormat="1">
      <c r="B584" s="159"/>
      <c r="D584" s="160" t="s">
        <v>160</v>
      </c>
      <c r="E584" s="161" t="s">
        <v>1</v>
      </c>
      <c r="F584" s="162" t="s">
        <v>1680</v>
      </c>
      <c r="H584" s="163">
        <v>17.5</v>
      </c>
      <c r="L584" s="159"/>
      <c r="M584" s="164"/>
      <c r="N584" s="165"/>
      <c r="O584" s="165"/>
      <c r="P584" s="165"/>
      <c r="Q584" s="165"/>
      <c r="R584" s="165"/>
      <c r="S584" s="165"/>
      <c r="T584" s="166"/>
      <c r="AT584" s="161" t="s">
        <v>160</v>
      </c>
      <c r="AU584" s="161" t="s">
        <v>80</v>
      </c>
      <c r="AV584" s="13" t="s">
        <v>80</v>
      </c>
      <c r="AW584" s="13" t="s">
        <v>27</v>
      </c>
      <c r="AX584" s="13" t="s">
        <v>71</v>
      </c>
      <c r="AY584" s="161" t="s">
        <v>152</v>
      </c>
    </row>
    <row r="585" spans="1:65" s="13" customFormat="1">
      <c r="B585" s="159"/>
      <c r="D585" s="160" t="s">
        <v>160</v>
      </c>
      <c r="E585" s="161" t="s">
        <v>1</v>
      </c>
      <c r="F585" s="162" t="s">
        <v>1525</v>
      </c>
      <c r="H585" s="163">
        <v>1.25</v>
      </c>
      <c r="L585" s="159"/>
      <c r="M585" s="164"/>
      <c r="N585" s="165"/>
      <c r="O585" s="165"/>
      <c r="P585" s="165"/>
      <c r="Q585" s="165"/>
      <c r="R585" s="165"/>
      <c r="S585" s="165"/>
      <c r="T585" s="166"/>
      <c r="AT585" s="161" t="s">
        <v>160</v>
      </c>
      <c r="AU585" s="161" t="s">
        <v>80</v>
      </c>
      <c r="AV585" s="13" t="s">
        <v>80</v>
      </c>
      <c r="AW585" s="13" t="s">
        <v>27</v>
      </c>
      <c r="AX585" s="13" t="s">
        <v>71</v>
      </c>
      <c r="AY585" s="161" t="s">
        <v>152</v>
      </c>
    </row>
    <row r="586" spans="1:65" s="13" customFormat="1">
      <c r="B586" s="159"/>
      <c r="D586" s="160" t="s">
        <v>160</v>
      </c>
      <c r="E586" s="161" t="s">
        <v>1</v>
      </c>
      <c r="F586" s="162" t="s">
        <v>1681</v>
      </c>
      <c r="H586" s="163">
        <v>1.875</v>
      </c>
      <c r="L586" s="159"/>
      <c r="M586" s="164"/>
      <c r="N586" s="165"/>
      <c r="O586" s="165"/>
      <c r="P586" s="165"/>
      <c r="Q586" s="165"/>
      <c r="R586" s="165"/>
      <c r="S586" s="165"/>
      <c r="T586" s="166"/>
      <c r="AT586" s="161" t="s">
        <v>160</v>
      </c>
      <c r="AU586" s="161" t="s">
        <v>80</v>
      </c>
      <c r="AV586" s="13" t="s">
        <v>80</v>
      </c>
      <c r="AW586" s="13" t="s">
        <v>27</v>
      </c>
      <c r="AX586" s="13" t="s">
        <v>71</v>
      </c>
      <c r="AY586" s="161" t="s">
        <v>152</v>
      </c>
    </row>
    <row r="587" spans="1:65" s="16" customFormat="1">
      <c r="B587" s="186"/>
      <c r="D587" s="160" t="s">
        <v>160</v>
      </c>
      <c r="E587" s="187" t="s">
        <v>1</v>
      </c>
      <c r="F587" s="188" t="s">
        <v>691</v>
      </c>
      <c r="H587" s="189">
        <v>24.312999999999999</v>
      </c>
      <c r="L587" s="186"/>
      <c r="M587" s="190"/>
      <c r="N587" s="191"/>
      <c r="O587" s="191"/>
      <c r="P587" s="191"/>
      <c r="Q587" s="191"/>
      <c r="R587" s="191"/>
      <c r="S587" s="191"/>
      <c r="T587" s="192"/>
      <c r="AT587" s="187" t="s">
        <v>160</v>
      </c>
      <c r="AU587" s="187" t="s">
        <v>80</v>
      </c>
      <c r="AV587" s="16" t="s">
        <v>170</v>
      </c>
      <c r="AW587" s="16" t="s">
        <v>27</v>
      </c>
      <c r="AX587" s="16" t="s">
        <v>71</v>
      </c>
      <c r="AY587" s="187" t="s">
        <v>152</v>
      </c>
    </row>
    <row r="588" spans="1:65" s="14" customFormat="1">
      <c r="B588" s="167"/>
      <c r="D588" s="160" t="s">
        <v>160</v>
      </c>
      <c r="E588" s="168" t="s">
        <v>1</v>
      </c>
      <c r="F588" s="169" t="s">
        <v>162</v>
      </c>
      <c r="H588" s="170">
        <v>27.913</v>
      </c>
      <c r="L588" s="167"/>
      <c r="M588" s="171"/>
      <c r="N588" s="172"/>
      <c r="O588" s="172"/>
      <c r="P588" s="172"/>
      <c r="Q588" s="172"/>
      <c r="R588" s="172"/>
      <c r="S588" s="172"/>
      <c r="T588" s="173"/>
      <c r="AT588" s="168" t="s">
        <v>160</v>
      </c>
      <c r="AU588" s="168" t="s">
        <v>80</v>
      </c>
      <c r="AV588" s="14" t="s">
        <v>158</v>
      </c>
      <c r="AW588" s="14" t="s">
        <v>27</v>
      </c>
      <c r="AX588" s="14" t="s">
        <v>78</v>
      </c>
      <c r="AY588" s="168" t="s">
        <v>152</v>
      </c>
    </row>
    <row r="589" spans="1:65" s="2" customFormat="1" ht="21.75" customHeight="1">
      <c r="A589" s="30"/>
      <c r="B589" s="146"/>
      <c r="C589" s="147" t="s">
        <v>1159</v>
      </c>
      <c r="D589" s="147" t="s">
        <v>154</v>
      </c>
      <c r="E589" s="148" t="s">
        <v>1823</v>
      </c>
      <c r="F589" s="149" t="s">
        <v>1824</v>
      </c>
      <c r="G589" s="150" t="s">
        <v>300</v>
      </c>
      <c r="H589" s="151">
        <v>2</v>
      </c>
      <c r="I589" s="152">
        <v>5852</v>
      </c>
      <c r="J589" s="152">
        <f>ROUND(I589*H589,2)</f>
        <v>11704</v>
      </c>
      <c r="K589" s="149" t="s">
        <v>1</v>
      </c>
      <c r="L589" s="31"/>
      <c r="M589" s="153" t="s">
        <v>1</v>
      </c>
      <c r="N589" s="154" t="s">
        <v>36</v>
      </c>
      <c r="O589" s="155">
        <v>0</v>
      </c>
      <c r="P589" s="155">
        <f>O589*H589</f>
        <v>0</v>
      </c>
      <c r="Q589" s="155">
        <v>0</v>
      </c>
      <c r="R589" s="155">
        <f>Q589*H589</f>
        <v>0</v>
      </c>
      <c r="S589" s="155">
        <v>0</v>
      </c>
      <c r="T589" s="156">
        <f>S589*H589</f>
        <v>0</v>
      </c>
      <c r="U589" s="30"/>
      <c r="V589" s="30"/>
      <c r="W589" s="30"/>
      <c r="X589" s="30"/>
      <c r="Y589" s="30"/>
      <c r="Z589" s="30"/>
      <c r="AA589" s="30"/>
      <c r="AB589" s="30"/>
      <c r="AC589" s="30"/>
      <c r="AD589" s="30"/>
      <c r="AE589" s="30"/>
      <c r="AR589" s="157" t="s">
        <v>244</v>
      </c>
      <c r="AT589" s="157" t="s">
        <v>154</v>
      </c>
      <c r="AU589" s="157" t="s">
        <v>80</v>
      </c>
      <c r="AY589" s="18" t="s">
        <v>152</v>
      </c>
      <c r="BE589" s="158">
        <f>IF(N589="základní",J589,0)</f>
        <v>11704</v>
      </c>
      <c r="BF589" s="158">
        <f>IF(N589="snížená",J589,0)</f>
        <v>0</v>
      </c>
      <c r="BG589" s="158">
        <f>IF(N589="zákl. přenesená",J589,0)</f>
        <v>0</v>
      </c>
      <c r="BH589" s="158">
        <f>IF(N589="sníž. přenesená",J589,0)</f>
        <v>0</v>
      </c>
      <c r="BI589" s="158">
        <f>IF(N589="nulová",J589,0)</f>
        <v>0</v>
      </c>
      <c r="BJ589" s="18" t="s">
        <v>78</v>
      </c>
      <c r="BK589" s="158">
        <f>ROUND(I589*H589,2)</f>
        <v>11704</v>
      </c>
      <c r="BL589" s="18" t="s">
        <v>244</v>
      </c>
      <c r="BM589" s="157" t="s">
        <v>1825</v>
      </c>
    </row>
    <row r="590" spans="1:65" s="2" customFormat="1" ht="19.5">
      <c r="A590" s="30"/>
      <c r="B590" s="31"/>
      <c r="C590" s="30"/>
      <c r="D590" s="160" t="s">
        <v>381</v>
      </c>
      <c r="E590" s="30"/>
      <c r="F590" s="180" t="s">
        <v>769</v>
      </c>
      <c r="G590" s="30"/>
      <c r="H590" s="30"/>
      <c r="I590" s="30"/>
      <c r="J590" s="30"/>
      <c r="K590" s="30"/>
      <c r="L590" s="31"/>
      <c r="M590" s="181"/>
      <c r="N590" s="182"/>
      <c r="O590" s="56"/>
      <c r="P590" s="56"/>
      <c r="Q590" s="56"/>
      <c r="R590" s="56"/>
      <c r="S590" s="56"/>
      <c r="T590" s="57"/>
      <c r="U590" s="30"/>
      <c r="V590" s="30"/>
      <c r="W590" s="30"/>
      <c r="X590" s="30"/>
      <c r="Y590" s="30"/>
      <c r="Z590" s="30"/>
      <c r="AA590" s="30"/>
      <c r="AB590" s="30"/>
      <c r="AC590" s="30"/>
      <c r="AD590" s="30"/>
      <c r="AE590" s="30"/>
      <c r="AT590" s="18" t="s">
        <v>381</v>
      </c>
      <c r="AU590" s="18" t="s">
        <v>80</v>
      </c>
    </row>
    <row r="591" spans="1:65" s="13" customFormat="1">
      <c r="B591" s="159"/>
      <c r="D591" s="160" t="s">
        <v>160</v>
      </c>
      <c r="E591" s="161" t="s">
        <v>1</v>
      </c>
      <c r="F591" s="162" t="s">
        <v>80</v>
      </c>
      <c r="H591" s="163">
        <v>2</v>
      </c>
      <c r="L591" s="159"/>
      <c r="M591" s="164"/>
      <c r="N591" s="165"/>
      <c r="O591" s="165"/>
      <c r="P591" s="165"/>
      <c r="Q591" s="165"/>
      <c r="R591" s="165"/>
      <c r="S591" s="165"/>
      <c r="T591" s="166"/>
      <c r="AT591" s="161" t="s">
        <v>160</v>
      </c>
      <c r="AU591" s="161" t="s">
        <v>80</v>
      </c>
      <c r="AV591" s="13" t="s">
        <v>80</v>
      </c>
      <c r="AW591" s="13" t="s">
        <v>27</v>
      </c>
      <c r="AX591" s="13" t="s">
        <v>78</v>
      </c>
      <c r="AY591" s="161" t="s">
        <v>152</v>
      </c>
    </row>
    <row r="592" spans="1:65" s="12" customFormat="1" ht="22.9" customHeight="1">
      <c r="B592" s="134"/>
      <c r="D592" s="135" t="s">
        <v>70</v>
      </c>
      <c r="E592" s="144" t="s">
        <v>1404</v>
      </c>
      <c r="F592" s="144" t="s">
        <v>1405</v>
      </c>
      <c r="J592" s="145">
        <f>BK592</f>
        <v>186385</v>
      </c>
      <c r="L592" s="134"/>
      <c r="M592" s="138"/>
      <c r="N592" s="139"/>
      <c r="O592" s="139"/>
      <c r="P592" s="140">
        <f>SUM(P593:P597)</f>
        <v>1.1183999999999998</v>
      </c>
      <c r="Q592" s="139"/>
      <c r="R592" s="140">
        <f>SUM(R593:R597)</f>
        <v>2.3999999999999998E-4</v>
      </c>
      <c r="S592" s="139"/>
      <c r="T592" s="141">
        <f>SUM(T593:T597)</f>
        <v>0</v>
      </c>
      <c r="AR592" s="135" t="s">
        <v>80</v>
      </c>
      <c r="AT592" s="142" t="s">
        <v>70</v>
      </c>
      <c r="AU592" s="142" t="s">
        <v>78</v>
      </c>
      <c r="AY592" s="135" t="s">
        <v>152</v>
      </c>
      <c r="BK592" s="143">
        <f>SUM(BK593:BK597)</f>
        <v>186385</v>
      </c>
    </row>
    <row r="593" spans="1:65" s="2" customFormat="1" ht="33" customHeight="1">
      <c r="A593" s="30"/>
      <c r="B593" s="146"/>
      <c r="C593" s="147" t="s">
        <v>1165</v>
      </c>
      <c r="D593" s="147" t="s">
        <v>154</v>
      </c>
      <c r="E593" s="148" t="s">
        <v>1413</v>
      </c>
      <c r="F593" s="149" t="s">
        <v>1414</v>
      </c>
      <c r="G593" s="150" t="s">
        <v>300</v>
      </c>
      <c r="H593" s="151">
        <v>0.6</v>
      </c>
      <c r="I593" s="152">
        <v>299451</v>
      </c>
      <c r="J593" s="152">
        <f>ROUND(I593*H593,2)</f>
        <v>179670.6</v>
      </c>
      <c r="K593" s="149" t="s">
        <v>1</v>
      </c>
      <c r="L593" s="31"/>
      <c r="M593" s="153" t="s">
        <v>1</v>
      </c>
      <c r="N593" s="154" t="s">
        <v>36</v>
      </c>
      <c r="O593" s="155">
        <v>0.69899999999999995</v>
      </c>
      <c r="P593" s="155">
        <f>O593*H593</f>
        <v>0.41939999999999994</v>
      </c>
      <c r="Q593" s="155">
        <v>1.4999999999999999E-4</v>
      </c>
      <c r="R593" s="155">
        <f>Q593*H593</f>
        <v>8.9999999999999992E-5</v>
      </c>
      <c r="S593" s="155">
        <v>0</v>
      </c>
      <c r="T593" s="156">
        <f>S593*H593</f>
        <v>0</v>
      </c>
      <c r="U593" s="30"/>
      <c r="V593" s="30"/>
      <c r="W593" s="30"/>
      <c r="X593" s="30"/>
      <c r="Y593" s="30"/>
      <c r="Z593" s="30"/>
      <c r="AA593" s="30"/>
      <c r="AB593" s="30"/>
      <c r="AC593" s="30"/>
      <c r="AD593" s="30"/>
      <c r="AE593" s="30"/>
      <c r="AR593" s="157" t="s">
        <v>244</v>
      </c>
      <c r="AT593" s="157" t="s">
        <v>154</v>
      </c>
      <c r="AU593" s="157" t="s">
        <v>80</v>
      </c>
      <c r="AY593" s="18" t="s">
        <v>152</v>
      </c>
      <c r="BE593" s="158">
        <f>IF(N593="základní",J593,0)</f>
        <v>179670.6</v>
      </c>
      <c r="BF593" s="158">
        <f>IF(N593="snížená",J593,0)</f>
        <v>0</v>
      </c>
      <c r="BG593" s="158">
        <f>IF(N593="zákl. přenesená",J593,0)</f>
        <v>0</v>
      </c>
      <c r="BH593" s="158">
        <f>IF(N593="sníž. přenesená",J593,0)</f>
        <v>0</v>
      </c>
      <c r="BI593" s="158">
        <f>IF(N593="nulová",J593,0)</f>
        <v>0</v>
      </c>
      <c r="BJ593" s="18" t="s">
        <v>78</v>
      </c>
      <c r="BK593" s="158">
        <f>ROUND(I593*H593,2)</f>
        <v>179670.6</v>
      </c>
      <c r="BL593" s="18" t="s">
        <v>244</v>
      </c>
      <c r="BM593" s="157" t="s">
        <v>1826</v>
      </c>
    </row>
    <row r="594" spans="1:65" s="2" customFormat="1" ht="87.75">
      <c r="A594" s="30"/>
      <c r="B594" s="31"/>
      <c r="C594" s="30"/>
      <c r="D594" s="160" t="s">
        <v>381</v>
      </c>
      <c r="E594" s="30"/>
      <c r="F594" s="180" t="s">
        <v>1416</v>
      </c>
      <c r="G594" s="30"/>
      <c r="H594" s="30"/>
      <c r="I594" s="30"/>
      <c r="J594" s="30"/>
      <c r="K594" s="30"/>
      <c r="L594" s="31"/>
      <c r="M594" s="181"/>
      <c r="N594" s="182"/>
      <c r="O594" s="56"/>
      <c r="P594" s="56"/>
      <c r="Q594" s="56"/>
      <c r="R594" s="56"/>
      <c r="S594" s="56"/>
      <c r="T594" s="57"/>
      <c r="U594" s="30"/>
      <c r="V594" s="30"/>
      <c r="W594" s="30"/>
      <c r="X594" s="30"/>
      <c r="Y594" s="30"/>
      <c r="Z594" s="30"/>
      <c r="AA594" s="30"/>
      <c r="AB594" s="30"/>
      <c r="AC594" s="30"/>
      <c r="AD594" s="30"/>
      <c r="AE594" s="30"/>
      <c r="AT594" s="18" t="s">
        <v>381</v>
      </c>
      <c r="AU594" s="18" t="s">
        <v>80</v>
      </c>
    </row>
    <row r="595" spans="1:65" s="13" customFormat="1">
      <c r="B595" s="159"/>
      <c r="D595" s="160" t="s">
        <v>160</v>
      </c>
      <c r="E595" s="161" t="s">
        <v>1</v>
      </c>
      <c r="F595" s="162" t="s">
        <v>1747</v>
      </c>
      <c r="H595" s="163">
        <v>0.6</v>
      </c>
      <c r="L595" s="159"/>
      <c r="M595" s="164"/>
      <c r="N595" s="165"/>
      <c r="O595" s="165"/>
      <c r="P595" s="165"/>
      <c r="Q595" s="165"/>
      <c r="R595" s="165"/>
      <c r="S595" s="165"/>
      <c r="T595" s="166"/>
      <c r="AT595" s="161" t="s">
        <v>160</v>
      </c>
      <c r="AU595" s="161" t="s">
        <v>80</v>
      </c>
      <c r="AV595" s="13" t="s">
        <v>80</v>
      </c>
      <c r="AW595" s="13" t="s">
        <v>27</v>
      </c>
      <c r="AX595" s="13" t="s">
        <v>78</v>
      </c>
      <c r="AY595" s="161" t="s">
        <v>152</v>
      </c>
    </row>
    <row r="596" spans="1:65" s="2" customFormat="1" ht="33" customHeight="1">
      <c r="A596" s="30"/>
      <c r="B596" s="146"/>
      <c r="C596" s="147" t="s">
        <v>1170</v>
      </c>
      <c r="D596" s="147" t="s">
        <v>154</v>
      </c>
      <c r="E596" s="148" t="s">
        <v>1827</v>
      </c>
      <c r="F596" s="149" t="s">
        <v>1828</v>
      </c>
      <c r="G596" s="150" t="s">
        <v>157</v>
      </c>
      <c r="H596" s="151">
        <v>1</v>
      </c>
      <c r="I596" s="152">
        <v>6714.4</v>
      </c>
      <c r="J596" s="152">
        <f>ROUND(I596*H596,2)</f>
        <v>6714.4</v>
      </c>
      <c r="K596" s="149" t="s">
        <v>1</v>
      </c>
      <c r="L596" s="31"/>
      <c r="M596" s="153" t="s">
        <v>1</v>
      </c>
      <c r="N596" s="154" t="s">
        <v>36</v>
      </c>
      <c r="O596" s="155">
        <v>0.69899999999999995</v>
      </c>
      <c r="P596" s="155">
        <f>O596*H596</f>
        <v>0.69899999999999995</v>
      </c>
      <c r="Q596" s="155">
        <v>1.4999999999999999E-4</v>
      </c>
      <c r="R596" s="155">
        <f>Q596*H596</f>
        <v>1.4999999999999999E-4</v>
      </c>
      <c r="S596" s="155">
        <v>0</v>
      </c>
      <c r="T596" s="156">
        <f>S596*H596</f>
        <v>0</v>
      </c>
      <c r="U596" s="30"/>
      <c r="V596" s="30"/>
      <c r="W596" s="30"/>
      <c r="X596" s="30"/>
      <c r="Y596" s="30"/>
      <c r="Z596" s="30"/>
      <c r="AA596" s="30"/>
      <c r="AB596" s="30"/>
      <c r="AC596" s="30"/>
      <c r="AD596" s="30"/>
      <c r="AE596" s="30"/>
      <c r="AR596" s="157" t="s">
        <v>244</v>
      </c>
      <c r="AT596" s="157" t="s">
        <v>154</v>
      </c>
      <c r="AU596" s="157" t="s">
        <v>80</v>
      </c>
      <c r="AY596" s="18" t="s">
        <v>152</v>
      </c>
      <c r="BE596" s="158">
        <f>IF(N596="základní",J596,0)</f>
        <v>6714.4</v>
      </c>
      <c r="BF596" s="158">
        <f>IF(N596="snížená",J596,0)</f>
        <v>0</v>
      </c>
      <c r="BG596" s="158">
        <f>IF(N596="zákl. přenesená",J596,0)</f>
        <v>0</v>
      </c>
      <c r="BH596" s="158">
        <f>IF(N596="sníž. přenesená",J596,0)</f>
        <v>0</v>
      </c>
      <c r="BI596" s="158">
        <f>IF(N596="nulová",J596,0)</f>
        <v>0</v>
      </c>
      <c r="BJ596" s="18" t="s">
        <v>78</v>
      </c>
      <c r="BK596" s="158">
        <f>ROUND(I596*H596,2)</f>
        <v>6714.4</v>
      </c>
      <c r="BL596" s="18" t="s">
        <v>244</v>
      </c>
      <c r="BM596" s="157" t="s">
        <v>1829</v>
      </c>
    </row>
    <row r="597" spans="1:65" s="13" customFormat="1">
      <c r="B597" s="159"/>
      <c r="D597" s="160" t="s">
        <v>160</v>
      </c>
      <c r="E597" s="161" t="s">
        <v>1</v>
      </c>
      <c r="F597" s="162" t="s">
        <v>1830</v>
      </c>
      <c r="H597" s="163">
        <v>1</v>
      </c>
      <c r="L597" s="159"/>
      <c r="M597" s="164"/>
      <c r="N597" s="165"/>
      <c r="O597" s="165"/>
      <c r="P597" s="165"/>
      <c r="Q597" s="165"/>
      <c r="R597" s="165"/>
      <c r="S597" s="165"/>
      <c r="T597" s="166"/>
      <c r="AT597" s="161" t="s">
        <v>160</v>
      </c>
      <c r="AU597" s="161" t="s">
        <v>80</v>
      </c>
      <c r="AV597" s="13" t="s">
        <v>80</v>
      </c>
      <c r="AW597" s="13" t="s">
        <v>27</v>
      </c>
      <c r="AX597" s="13" t="s">
        <v>78</v>
      </c>
      <c r="AY597" s="161" t="s">
        <v>152</v>
      </c>
    </row>
    <row r="598" spans="1:65" s="12" customFormat="1" ht="22.9" customHeight="1">
      <c r="B598" s="134"/>
      <c r="D598" s="135" t="s">
        <v>70</v>
      </c>
      <c r="E598" s="144" t="s">
        <v>1432</v>
      </c>
      <c r="F598" s="144" t="s">
        <v>1433</v>
      </c>
      <c r="J598" s="145">
        <f>BK598</f>
        <v>90504.26</v>
      </c>
      <c r="L598" s="134"/>
      <c r="M598" s="138"/>
      <c r="N598" s="139"/>
      <c r="O598" s="139"/>
      <c r="P598" s="140">
        <f>SUM(P599:P611)</f>
        <v>99.04464999999999</v>
      </c>
      <c r="Q598" s="139"/>
      <c r="R598" s="140">
        <f>SUM(R599:R611)</f>
        <v>0</v>
      </c>
      <c r="S598" s="139"/>
      <c r="T598" s="141">
        <f>SUM(T599:T611)</f>
        <v>0</v>
      </c>
      <c r="AR598" s="135" t="s">
        <v>80</v>
      </c>
      <c r="AT598" s="142" t="s">
        <v>70</v>
      </c>
      <c r="AU598" s="142" t="s">
        <v>78</v>
      </c>
      <c r="AY598" s="135" t="s">
        <v>152</v>
      </c>
      <c r="BK598" s="143">
        <f>SUM(BK599:BK611)</f>
        <v>90504.26</v>
      </c>
    </row>
    <row r="599" spans="1:65" s="2" customFormat="1" ht="33" customHeight="1">
      <c r="A599" s="30"/>
      <c r="B599" s="146"/>
      <c r="C599" s="147" t="s">
        <v>1177</v>
      </c>
      <c r="D599" s="147" t="s">
        <v>154</v>
      </c>
      <c r="E599" s="148" t="s">
        <v>1435</v>
      </c>
      <c r="F599" s="149" t="s">
        <v>1436</v>
      </c>
      <c r="G599" s="150" t="s">
        <v>157</v>
      </c>
      <c r="H599" s="151">
        <v>24.9</v>
      </c>
      <c r="I599" s="152">
        <v>739.2</v>
      </c>
      <c r="J599" s="152">
        <f>ROUND(I599*H599,2)</f>
        <v>18406.080000000002</v>
      </c>
      <c r="K599" s="149" t="s">
        <v>1</v>
      </c>
      <c r="L599" s="31"/>
      <c r="M599" s="153" t="s">
        <v>1</v>
      </c>
      <c r="N599" s="154" t="s">
        <v>36</v>
      </c>
      <c r="O599" s="155">
        <v>0.59899999999999998</v>
      </c>
      <c r="P599" s="155">
        <f>O599*H599</f>
        <v>14.915099999999999</v>
      </c>
      <c r="Q599" s="155">
        <v>0</v>
      </c>
      <c r="R599" s="155">
        <f>Q599*H599</f>
        <v>0</v>
      </c>
      <c r="S599" s="155">
        <v>0</v>
      </c>
      <c r="T599" s="156">
        <f>S599*H599</f>
        <v>0</v>
      </c>
      <c r="U599" s="30"/>
      <c r="V599" s="30"/>
      <c r="W599" s="30"/>
      <c r="X599" s="30"/>
      <c r="Y599" s="30"/>
      <c r="Z599" s="30"/>
      <c r="AA599" s="30"/>
      <c r="AB599" s="30"/>
      <c r="AC599" s="30"/>
      <c r="AD599" s="30"/>
      <c r="AE599" s="30"/>
      <c r="AR599" s="157" t="s">
        <v>244</v>
      </c>
      <c r="AT599" s="157" t="s">
        <v>154</v>
      </c>
      <c r="AU599" s="157" t="s">
        <v>80</v>
      </c>
      <c r="AY599" s="18" t="s">
        <v>152</v>
      </c>
      <c r="BE599" s="158">
        <f>IF(N599="základní",J599,0)</f>
        <v>18406.080000000002</v>
      </c>
      <c r="BF599" s="158">
        <f>IF(N599="snížená",J599,0)</f>
        <v>0</v>
      </c>
      <c r="BG599" s="158">
        <f>IF(N599="zákl. přenesená",J599,0)</f>
        <v>0</v>
      </c>
      <c r="BH599" s="158">
        <f>IF(N599="sníž. přenesená",J599,0)</f>
        <v>0</v>
      </c>
      <c r="BI599" s="158">
        <f>IF(N599="nulová",J599,0)</f>
        <v>0</v>
      </c>
      <c r="BJ599" s="18" t="s">
        <v>78</v>
      </c>
      <c r="BK599" s="158">
        <f>ROUND(I599*H599,2)</f>
        <v>18406.080000000002</v>
      </c>
      <c r="BL599" s="18" t="s">
        <v>244</v>
      </c>
      <c r="BM599" s="157" t="s">
        <v>1831</v>
      </c>
    </row>
    <row r="600" spans="1:65" s="2" customFormat="1" ht="29.25">
      <c r="A600" s="30"/>
      <c r="B600" s="31"/>
      <c r="C600" s="30"/>
      <c r="D600" s="160" t="s">
        <v>381</v>
      </c>
      <c r="E600" s="30"/>
      <c r="F600" s="180" t="s">
        <v>1438</v>
      </c>
      <c r="G600" s="30"/>
      <c r="H600" s="30"/>
      <c r="I600" s="30"/>
      <c r="J600" s="30"/>
      <c r="K600" s="30"/>
      <c r="L600" s="31"/>
      <c r="M600" s="181"/>
      <c r="N600" s="182"/>
      <c r="O600" s="56"/>
      <c r="P600" s="56"/>
      <c r="Q600" s="56"/>
      <c r="R600" s="56"/>
      <c r="S600" s="56"/>
      <c r="T600" s="57"/>
      <c r="U600" s="30"/>
      <c r="V600" s="30"/>
      <c r="W600" s="30"/>
      <c r="X600" s="30"/>
      <c r="Y600" s="30"/>
      <c r="Z600" s="30"/>
      <c r="AA600" s="30"/>
      <c r="AB600" s="30"/>
      <c r="AC600" s="30"/>
      <c r="AD600" s="30"/>
      <c r="AE600" s="30"/>
      <c r="AT600" s="18" t="s">
        <v>381</v>
      </c>
      <c r="AU600" s="18" t="s">
        <v>80</v>
      </c>
    </row>
    <row r="601" spans="1:65" s="15" customFormat="1">
      <c r="B601" s="174"/>
      <c r="D601" s="160" t="s">
        <v>160</v>
      </c>
      <c r="E601" s="175" t="s">
        <v>1</v>
      </c>
      <c r="F601" s="176" t="s">
        <v>1832</v>
      </c>
      <c r="H601" s="175" t="s">
        <v>1</v>
      </c>
      <c r="L601" s="174"/>
      <c r="M601" s="177"/>
      <c r="N601" s="178"/>
      <c r="O601" s="178"/>
      <c r="P601" s="178"/>
      <c r="Q601" s="178"/>
      <c r="R601" s="178"/>
      <c r="S601" s="178"/>
      <c r="T601" s="179"/>
      <c r="AT601" s="175" t="s">
        <v>160</v>
      </c>
      <c r="AU601" s="175" t="s">
        <v>80</v>
      </c>
      <c r="AV601" s="15" t="s">
        <v>78</v>
      </c>
      <c r="AW601" s="15" t="s">
        <v>27</v>
      </c>
      <c r="AX601" s="15" t="s">
        <v>71</v>
      </c>
      <c r="AY601" s="175" t="s">
        <v>152</v>
      </c>
    </row>
    <row r="602" spans="1:65" s="13" customFormat="1">
      <c r="B602" s="159"/>
      <c r="D602" s="160" t="s">
        <v>160</v>
      </c>
      <c r="E602" s="161" t="s">
        <v>1</v>
      </c>
      <c r="F602" s="162" t="s">
        <v>1833</v>
      </c>
      <c r="H602" s="163">
        <v>24.9</v>
      </c>
      <c r="L602" s="159"/>
      <c r="M602" s="164"/>
      <c r="N602" s="165"/>
      <c r="O602" s="165"/>
      <c r="P602" s="165"/>
      <c r="Q602" s="165"/>
      <c r="R602" s="165"/>
      <c r="S602" s="165"/>
      <c r="T602" s="166"/>
      <c r="AT602" s="161" t="s">
        <v>160</v>
      </c>
      <c r="AU602" s="161" t="s">
        <v>80</v>
      </c>
      <c r="AV602" s="13" t="s">
        <v>80</v>
      </c>
      <c r="AW602" s="13" t="s">
        <v>27</v>
      </c>
      <c r="AX602" s="13" t="s">
        <v>71</v>
      </c>
      <c r="AY602" s="161" t="s">
        <v>152</v>
      </c>
    </row>
    <row r="603" spans="1:65" s="14" customFormat="1">
      <c r="B603" s="167"/>
      <c r="D603" s="160" t="s">
        <v>160</v>
      </c>
      <c r="E603" s="168" t="s">
        <v>1</v>
      </c>
      <c r="F603" s="169" t="s">
        <v>162</v>
      </c>
      <c r="H603" s="170">
        <v>24.9</v>
      </c>
      <c r="L603" s="167"/>
      <c r="M603" s="171"/>
      <c r="N603" s="172"/>
      <c r="O603" s="172"/>
      <c r="P603" s="172"/>
      <c r="Q603" s="172"/>
      <c r="R603" s="172"/>
      <c r="S603" s="172"/>
      <c r="T603" s="173"/>
      <c r="AT603" s="168" t="s">
        <v>160</v>
      </c>
      <c r="AU603" s="168" t="s">
        <v>80</v>
      </c>
      <c r="AV603" s="14" t="s">
        <v>158</v>
      </c>
      <c r="AW603" s="14" t="s">
        <v>27</v>
      </c>
      <c r="AX603" s="14" t="s">
        <v>78</v>
      </c>
      <c r="AY603" s="168" t="s">
        <v>152</v>
      </c>
    </row>
    <row r="604" spans="1:65" s="2" customFormat="1" ht="33" customHeight="1">
      <c r="A604" s="30"/>
      <c r="B604" s="146"/>
      <c r="C604" s="147" t="s">
        <v>1180</v>
      </c>
      <c r="D604" s="147" t="s">
        <v>154</v>
      </c>
      <c r="E604" s="148" t="s">
        <v>1442</v>
      </c>
      <c r="F604" s="149" t="s">
        <v>1443</v>
      </c>
      <c r="G604" s="150" t="s">
        <v>157</v>
      </c>
      <c r="H604" s="151">
        <v>83.95</v>
      </c>
      <c r="I604" s="152">
        <v>585.20000000000005</v>
      </c>
      <c r="J604" s="152">
        <f>ROUND(I604*H604,2)</f>
        <v>49127.54</v>
      </c>
      <c r="K604" s="149" t="s">
        <v>1</v>
      </c>
      <c r="L604" s="31"/>
      <c r="M604" s="153" t="s">
        <v>1</v>
      </c>
      <c r="N604" s="154" t="s">
        <v>36</v>
      </c>
      <c r="O604" s="155">
        <v>0.59899999999999998</v>
      </c>
      <c r="P604" s="155">
        <f>O604*H604</f>
        <v>50.286050000000003</v>
      </c>
      <c r="Q604" s="155">
        <v>0</v>
      </c>
      <c r="R604" s="155">
        <f>Q604*H604</f>
        <v>0</v>
      </c>
      <c r="S604" s="155">
        <v>0</v>
      </c>
      <c r="T604" s="156">
        <f>S604*H604</f>
        <v>0</v>
      </c>
      <c r="U604" s="30"/>
      <c r="V604" s="30"/>
      <c r="W604" s="30"/>
      <c r="X604" s="30"/>
      <c r="Y604" s="30"/>
      <c r="Z604" s="30"/>
      <c r="AA604" s="30"/>
      <c r="AB604" s="30"/>
      <c r="AC604" s="30"/>
      <c r="AD604" s="30"/>
      <c r="AE604" s="30"/>
      <c r="AR604" s="157" t="s">
        <v>244</v>
      </c>
      <c r="AT604" s="157" t="s">
        <v>154</v>
      </c>
      <c r="AU604" s="157" t="s">
        <v>80</v>
      </c>
      <c r="AY604" s="18" t="s">
        <v>152</v>
      </c>
      <c r="BE604" s="158">
        <f>IF(N604="základní",J604,0)</f>
        <v>49127.54</v>
      </c>
      <c r="BF604" s="158">
        <f>IF(N604="snížená",J604,0)</f>
        <v>0</v>
      </c>
      <c r="BG604" s="158">
        <f>IF(N604="zákl. přenesená",J604,0)</f>
        <v>0</v>
      </c>
      <c r="BH604" s="158">
        <f>IF(N604="sníž. přenesená",J604,0)</f>
        <v>0</v>
      </c>
      <c r="BI604" s="158">
        <f>IF(N604="nulová",J604,0)</f>
        <v>0</v>
      </c>
      <c r="BJ604" s="18" t="s">
        <v>78</v>
      </c>
      <c r="BK604" s="158">
        <f>ROUND(I604*H604,2)</f>
        <v>49127.54</v>
      </c>
      <c r="BL604" s="18" t="s">
        <v>244</v>
      </c>
      <c r="BM604" s="157" t="s">
        <v>1834</v>
      </c>
    </row>
    <row r="605" spans="1:65" s="2" customFormat="1" ht="29.25">
      <c r="A605" s="30"/>
      <c r="B605" s="31"/>
      <c r="C605" s="30"/>
      <c r="D605" s="160" t="s">
        <v>381</v>
      </c>
      <c r="E605" s="30"/>
      <c r="F605" s="180" t="s">
        <v>1445</v>
      </c>
      <c r="G605" s="30"/>
      <c r="H605" s="30"/>
      <c r="I605" s="30"/>
      <c r="J605" s="30"/>
      <c r="K605" s="30"/>
      <c r="L605" s="31"/>
      <c r="M605" s="181"/>
      <c r="N605" s="182"/>
      <c r="O605" s="56"/>
      <c r="P605" s="56"/>
      <c r="Q605" s="56"/>
      <c r="R605" s="56"/>
      <c r="S605" s="56"/>
      <c r="T605" s="57"/>
      <c r="U605" s="30"/>
      <c r="V605" s="30"/>
      <c r="W605" s="30"/>
      <c r="X605" s="30"/>
      <c r="Y605" s="30"/>
      <c r="Z605" s="30"/>
      <c r="AA605" s="30"/>
      <c r="AB605" s="30"/>
      <c r="AC605" s="30"/>
      <c r="AD605" s="30"/>
      <c r="AE605" s="30"/>
      <c r="AT605" s="18" t="s">
        <v>381</v>
      </c>
      <c r="AU605" s="18" t="s">
        <v>80</v>
      </c>
    </row>
    <row r="606" spans="1:65" s="15" customFormat="1">
      <c r="B606" s="174"/>
      <c r="D606" s="160" t="s">
        <v>160</v>
      </c>
      <c r="E606" s="175" t="s">
        <v>1</v>
      </c>
      <c r="F606" s="176" t="s">
        <v>1835</v>
      </c>
      <c r="H606" s="175" t="s">
        <v>1</v>
      </c>
      <c r="L606" s="174"/>
      <c r="M606" s="177"/>
      <c r="N606" s="178"/>
      <c r="O606" s="178"/>
      <c r="P606" s="178"/>
      <c r="Q606" s="178"/>
      <c r="R606" s="178"/>
      <c r="S606" s="178"/>
      <c r="T606" s="179"/>
      <c r="AT606" s="175" t="s">
        <v>160</v>
      </c>
      <c r="AU606" s="175" t="s">
        <v>80</v>
      </c>
      <c r="AV606" s="15" t="s">
        <v>78</v>
      </c>
      <c r="AW606" s="15" t="s">
        <v>27</v>
      </c>
      <c r="AX606" s="15" t="s">
        <v>71</v>
      </c>
      <c r="AY606" s="175" t="s">
        <v>152</v>
      </c>
    </row>
    <row r="607" spans="1:65" s="13" customFormat="1">
      <c r="B607" s="159"/>
      <c r="D607" s="160" t="s">
        <v>160</v>
      </c>
      <c r="E607" s="161" t="s">
        <v>1</v>
      </c>
      <c r="F607" s="162" t="s">
        <v>1836</v>
      </c>
      <c r="H607" s="163">
        <v>83.95</v>
      </c>
      <c r="L607" s="159"/>
      <c r="M607" s="164"/>
      <c r="N607" s="165"/>
      <c r="O607" s="165"/>
      <c r="P607" s="165"/>
      <c r="Q607" s="165"/>
      <c r="R607" s="165"/>
      <c r="S607" s="165"/>
      <c r="T607" s="166"/>
      <c r="AT607" s="161" t="s">
        <v>160</v>
      </c>
      <c r="AU607" s="161" t="s">
        <v>80</v>
      </c>
      <c r="AV607" s="13" t="s">
        <v>80</v>
      </c>
      <c r="AW607" s="13" t="s">
        <v>27</v>
      </c>
      <c r="AX607" s="13" t="s">
        <v>71</v>
      </c>
      <c r="AY607" s="161" t="s">
        <v>152</v>
      </c>
    </row>
    <row r="608" spans="1:65" s="14" customFormat="1">
      <c r="B608" s="167"/>
      <c r="D608" s="160" t="s">
        <v>160</v>
      </c>
      <c r="E608" s="168" t="s">
        <v>1</v>
      </c>
      <c r="F608" s="169" t="s">
        <v>162</v>
      </c>
      <c r="H608" s="170">
        <v>83.95</v>
      </c>
      <c r="L608" s="167"/>
      <c r="M608" s="171"/>
      <c r="N608" s="172"/>
      <c r="O608" s="172"/>
      <c r="P608" s="172"/>
      <c r="Q608" s="172"/>
      <c r="R608" s="172"/>
      <c r="S608" s="172"/>
      <c r="T608" s="173"/>
      <c r="AT608" s="168" t="s">
        <v>160</v>
      </c>
      <c r="AU608" s="168" t="s">
        <v>80</v>
      </c>
      <c r="AV608" s="14" t="s">
        <v>158</v>
      </c>
      <c r="AW608" s="14" t="s">
        <v>27</v>
      </c>
      <c r="AX608" s="14" t="s">
        <v>78</v>
      </c>
      <c r="AY608" s="168" t="s">
        <v>152</v>
      </c>
    </row>
    <row r="609" spans="1:65" s="2" customFormat="1" ht="33" customHeight="1">
      <c r="A609" s="30"/>
      <c r="B609" s="146"/>
      <c r="C609" s="147" t="s">
        <v>1185</v>
      </c>
      <c r="D609" s="147" t="s">
        <v>154</v>
      </c>
      <c r="E609" s="148" t="s">
        <v>1837</v>
      </c>
      <c r="F609" s="149" t="s">
        <v>1838</v>
      </c>
      <c r="G609" s="150" t="s">
        <v>157</v>
      </c>
      <c r="H609" s="151">
        <v>56.5</v>
      </c>
      <c r="I609" s="152">
        <v>406.56</v>
      </c>
      <c r="J609" s="152">
        <f>ROUND(I609*H609,2)</f>
        <v>22970.639999999999</v>
      </c>
      <c r="K609" s="149" t="s">
        <v>1</v>
      </c>
      <c r="L609" s="31"/>
      <c r="M609" s="153" t="s">
        <v>1</v>
      </c>
      <c r="N609" s="154" t="s">
        <v>36</v>
      </c>
      <c r="O609" s="155">
        <v>0.59899999999999998</v>
      </c>
      <c r="P609" s="155">
        <f>O609*H609</f>
        <v>33.843499999999999</v>
      </c>
      <c r="Q609" s="155">
        <v>0</v>
      </c>
      <c r="R609" s="155">
        <f>Q609*H609</f>
        <v>0</v>
      </c>
      <c r="S609" s="155">
        <v>0</v>
      </c>
      <c r="T609" s="156">
        <f>S609*H609</f>
        <v>0</v>
      </c>
      <c r="U609" s="30"/>
      <c r="V609" s="30"/>
      <c r="W609" s="30"/>
      <c r="X609" s="30"/>
      <c r="Y609" s="30"/>
      <c r="Z609" s="30"/>
      <c r="AA609" s="30"/>
      <c r="AB609" s="30"/>
      <c r="AC609" s="30"/>
      <c r="AD609" s="30"/>
      <c r="AE609" s="30"/>
      <c r="AR609" s="157" t="s">
        <v>244</v>
      </c>
      <c r="AT609" s="157" t="s">
        <v>154</v>
      </c>
      <c r="AU609" s="157" t="s">
        <v>80</v>
      </c>
      <c r="AY609" s="18" t="s">
        <v>152</v>
      </c>
      <c r="BE609" s="158">
        <f>IF(N609="základní",J609,0)</f>
        <v>22970.639999999999</v>
      </c>
      <c r="BF609" s="158">
        <f>IF(N609="snížená",J609,0)</f>
        <v>0</v>
      </c>
      <c r="BG609" s="158">
        <f>IF(N609="zákl. přenesená",J609,0)</f>
        <v>0</v>
      </c>
      <c r="BH609" s="158">
        <f>IF(N609="sníž. přenesená",J609,0)</f>
        <v>0</v>
      </c>
      <c r="BI609" s="158">
        <f>IF(N609="nulová",J609,0)</f>
        <v>0</v>
      </c>
      <c r="BJ609" s="18" t="s">
        <v>78</v>
      </c>
      <c r="BK609" s="158">
        <f>ROUND(I609*H609,2)</f>
        <v>22970.639999999999</v>
      </c>
      <c r="BL609" s="18" t="s">
        <v>244</v>
      </c>
      <c r="BM609" s="157" t="s">
        <v>1839</v>
      </c>
    </row>
    <row r="610" spans="1:65" s="2" customFormat="1" ht="19.5">
      <c r="A610" s="30"/>
      <c r="B610" s="31"/>
      <c r="C610" s="30"/>
      <c r="D610" s="160" t="s">
        <v>381</v>
      </c>
      <c r="E610" s="30"/>
      <c r="F610" s="180" t="s">
        <v>1840</v>
      </c>
      <c r="G610" s="30"/>
      <c r="H610" s="30"/>
      <c r="I610" s="30"/>
      <c r="J610" s="30"/>
      <c r="K610" s="30"/>
      <c r="L610" s="31"/>
      <c r="M610" s="181"/>
      <c r="N610" s="182"/>
      <c r="O610" s="56"/>
      <c r="P610" s="56"/>
      <c r="Q610" s="56"/>
      <c r="R610" s="56"/>
      <c r="S610" s="56"/>
      <c r="T610" s="57"/>
      <c r="U610" s="30"/>
      <c r="V610" s="30"/>
      <c r="W610" s="30"/>
      <c r="X610" s="30"/>
      <c r="Y610" s="30"/>
      <c r="Z610" s="30"/>
      <c r="AA610" s="30"/>
      <c r="AB610" s="30"/>
      <c r="AC610" s="30"/>
      <c r="AD610" s="30"/>
      <c r="AE610" s="30"/>
      <c r="AT610" s="18" t="s">
        <v>381</v>
      </c>
      <c r="AU610" s="18" t="s">
        <v>80</v>
      </c>
    </row>
    <row r="611" spans="1:65" s="13" customFormat="1">
      <c r="B611" s="159"/>
      <c r="D611" s="160" t="s">
        <v>160</v>
      </c>
      <c r="E611" s="161" t="s">
        <v>1</v>
      </c>
      <c r="F611" s="162" t="s">
        <v>1841</v>
      </c>
      <c r="H611" s="163">
        <v>56.5</v>
      </c>
      <c r="L611" s="159"/>
      <c r="M611" s="164"/>
      <c r="N611" s="165"/>
      <c r="O611" s="165"/>
      <c r="P611" s="165"/>
      <c r="Q611" s="165"/>
      <c r="R611" s="165"/>
      <c r="S611" s="165"/>
      <c r="T611" s="166"/>
      <c r="AT611" s="161" t="s">
        <v>160</v>
      </c>
      <c r="AU611" s="161" t="s">
        <v>80</v>
      </c>
      <c r="AV611" s="13" t="s">
        <v>80</v>
      </c>
      <c r="AW611" s="13" t="s">
        <v>27</v>
      </c>
      <c r="AX611" s="13" t="s">
        <v>78</v>
      </c>
      <c r="AY611" s="161" t="s">
        <v>152</v>
      </c>
    </row>
    <row r="612" spans="1:65" s="12" customFormat="1" ht="22.9" customHeight="1">
      <c r="B612" s="134"/>
      <c r="D612" s="135" t="s">
        <v>70</v>
      </c>
      <c r="E612" s="144" t="s">
        <v>1453</v>
      </c>
      <c r="F612" s="144" t="s">
        <v>1454</v>
      </c>
      <c r="J612" s="145">
        <f>BK612</f>
        <v>46283.51</v>
      </c>
      <c r="L612" s="134"/>
      <c r="M612" s="138"/>
      <c r="N612" s="139"/>
      <c r="O612" s="139"/>
      <c r="P612" s="140">
        <f>SUM(P613:P623)</f>
        <v>53.06275500000001</v>
      </c>
      <c r="Q612" s="139"/>
      <c r="R612" s="140">
        <f>SUM(R613:R623)</f>
        <v>1.2669699999999999</v>
      </c>
      <c r="S612" s="139"/>
      <c r="T612" s="141">
        <f>SUM(T613:T623)</f>
        <v>0</v>
      </c>
      <c r="AR612" s="135" t="s">
        <v>80</v>
      </c>
      <c r="AT612" s="142" t="s">
        <v>70</v>
      </c>
      <c r="AU612" s="142" t="s">
        <v>78</v>
      </c>
      <c r="AY612" s="135" t="s">
        <v>152</v>
      </c>
      <c r="BK612" s="143">
        <f>SUM(BK613:BK623)</f>
        <v>46283.51</v>
      </c>
    </row>
    <row r="613" spans="1:65" s="2" customFormat="1" ht="21.75" customHeight="1">
      <c r="A613" s="30"/>
      <c r="B613" s="146"/>
      <c r="C613" s="147" t="s">
        <v>1190</v>
      </c>
      <c r="D613" s="147" t="s">
        <v>154</v>
      </c>
      <c r="E613" s="148" t="s">
        <v>1456</v>
      </c>
      <c r="F613" s="149" t="s">
        <v>1457</v>
      </c>
      <c r="G613" s="150" t="s">
        <v>157</v>
      </c>
      <c r="H613" s="151">
        <v>62</v>
      </c>
      <c r="I613" s="152">
        <v>299.99</v>
      </c>
      <c r="J613" s="152">
        <f>ROUND(I613*H613,2)</f>
        <v>18599.38</v>
      </c>
      <c r="K613" s="149" t="s">
        <v>173</v>
      </c>
      <c r="L613" s="31"/>
      <c r="M613" s="153" t="s">
        <v>1</v>
      </c>
      <c r="N613" s="154" t="s">
        <v>36</v>
      </c>
      <c r="O613" s="155">
        <v>0.68600000000000005</v>
      </c>
      <c r="P613" s="155">
        <f>O613*H613</f>
        <v>42.532000000000004</v>
      </c>
      <c r="Q613" s="155">
        <v>5.3E-3</v>
      </c>
      <c r="R613" s="155">
        <f>Q613*H613</f>
        <v>0.3286</v>
      </c>
      <c r="S613" s="155">
        <v>0</v>
      </c>
      <c r="T613" s="156">
        <f>S613*H613</f>
        <v>0</v>
      </c>
      <c r="U613" s="30"/>
      <c r="V613" s="30"/>
      <c r="W613" s="30"/>
      <c r="X613" s="30"/>
      <c r="Y613" s="30"/>
      <c r="Z613" s="30"/>
      <c r="AA613" s="30"/>
      <c r="AB613" s="30"/>
      <c r="AC613" s="30"/>
      <c r="AD613" s="30"/>
      <c r="AE613" s="30"/>
      <c r="AR613" s="157" t="s">
        <v>244</v>
      </c>
      <c r="AT613" s="157" t="s">
        <v>154</v>
      </c>
      <c r="AU613" s="157" t="s">
        <v>80</v>
      </c>
      <c r="AY613" s="18" t="s">
        <v>152</v>
      </c>
      <c r="BE613" s="158">
        <f>IF(N613="základní",J613,0)</f>
        <v>18599.38</v>
      </c>
      <c r="BF613" s="158">
        <f>IF(N613="snížená",J613,0)</f>
        <v>0</v>
      </c>
      <c r="BG613" s="158">
        <f>IF(N613="zákl. přenesená",J613,0)</f>
        <v>0</v>
      </c>
      <c r="BH613" s="158">
        <f>IF(N613="sníž. přenesená",J613,0)</f>
        <v>0</v>
      </c>
      <c r="BI613" s="158">
        <f>IF(N613="nulová",J613,0)</f>
        <v>0</v>
      </c>
      <c r="BJ613" s="18" t="s">
        <v>78</v>
      </c>
      <c r="BK613" s="158">
        <f>ROUND(I613*H613,2)</f>
        <v>18599.38</v>
      </c>
      <c r="BL613" s="18" t="s">
        <v>244</v>
      </c>
      <c r="BM613" s="157" t="s">
        <v>1842</v>
      </c>
    </row>
    <row r="614" spans="1:65" s="15" customFormat="1">
      <c r="B614" s="174"/>
      <c r="D614" s="160" t="s">
        <v>160</v>
      </c>
      <c r="E614" s="175" t="s">
        <v>1</v>
      </c>
      <c r="F614" s="176" t="s">
        <v>1641</v>
      </c>
      <c r="H614" s="175" t="s">
        <v>1</v>
      </c>
      <c r="L614" s="174"/>
      <c r="M614" s="177"/>
      <c r="N614" s="178"/>
      <c r="O614" s="178"/>
      <c r="P614" s="178"/>
      <c r="Q614" s="178"/>
      <c r="R614" s="178"/>
      <c r="S614" s="178"/>
      <c r="T614" s="179"/>
      <c r="AT614" s="175" t="s">
        <v>160</v>
      </c>
      <c r="AU614" s="175" t="s">
        <v>80</v>
      </c>
      <c r="AV614" s="15" t="s">
        <v>78</v>
      </c>
      <c r="AW614" s="15" t="s">
        <v>27</v>
      </c>
      <c r="AX614" s="15" t="s">
        <v>71</v>
      </c>
      <c r="AY614" s="175" t="s">
        <v>152</v>
      </c>
    </row>
    <row r="615" spans="1:65" s="13" customFormat="1">
      <c r="B615" s="159"/>
      <c r="D615" s="160" t="s">
        <v>160</v>
      </c>
      <c r="E615" s="161" t="s">
        <v>1</v>
      </c>
      <c r="F615" s="162" t="s">
        <v>1642</v>
      </c>
      <c r="H615" s="163">
        <v>28</v>
      </c>
      <c r="L615" s="159"/>
      <c r="M615" s="164"/>
      <c r="N615" s="165"/>
      <c r="O615" s="165"/>
      <c r="P615" s="165"/>
      <c r="Q615" s="165"/>
      <c r="R615" s="165"/>
      <c r="S615" s="165"/>
      <c r="T615" s="166"/>
      <c r="AT615" s="161" t="s">
        <v>160</v>
      </c>
      <c r="AU615" s="161" t="s">
        <v>80</v>
      </c>
      <c r="AV615" s="13" t="s">
        <v>80</v>
      </c>
      <c r="AW615" s="13" t="s">
        <v>27</v>
      </c>
      <c r="AX615" s="13" t="s">
        <v>71</v>
      </c>
      <c r="AY615" s="161" t="s">
        <v>152</v>
      </c>
    </row>
    <row r="616" spans="1:65" s="13" customFormat="1">
      <c r="B616" s="159"/>
      <c r="D616" s="160" t="s">
        <v>160</v>
      </c>
      <c r="E616" s="161" t="s">
        <v>1</v>
      </c>
      <c r="F616" s="162" t="s">
        <v>1643</v>
      </c>
      <c r="H616" s="163">
        <v>34</v>
      </c>
      <c r="L616" s="159"/>
      <c r="M616" s="164"/>
      <c r="N616" s="165"/>
      <c r="O616" s="165"/>
      <c r="P616" s="165"/>
      <c r="Q616" s="165"/>
      <c r="R616" s="165"/>
      <c r="S616" s="165"/>
      <c r="T616" s="166"/>
      <c r="AT616" s="161" t="s">
        <v>160</v>
      </c>
      <c r="AU616" s="161" t="s">
        <v>80</v>
      </c>
      <c r="AV616" s="13" t="s">
        <v>80</v>
      </c>
      <c r="AW616" s="13" t="s">
        <v>27</v>
      </c>
      <c r="AX616" s="13" t="s">
        <v>71</v>
      </c>
      <c r="AY616" s="161" t="s">
        <v>152</v>
      </c>
    </row>
    <row r="617" spans="1:65" s="16" customFormat="1">
      <c r="B617" s="186"/>
      <c r="D617" s="160" t="s">
        <v>160</v>
      </c>
      <c r="E617" s="187" t="s">
        <v>1</v>
      </c>
      <c r="F617" s="188" t="s">
        <v>691</v>
      </c>
      <c r="H617" s="189">
        <v>62</v>
      </c>
      <c r="L617" s="186"/>
      <c r="M617" s="190"/>
      <c r="N617" s="191"/>
      <c r="O617" s="191"/>
      <c r="P617" s="191"/>
      <c r="Q617" s="191"/>
      <c r="R617" s="191"/>
      <c r="S617" s="191"/>
      <c r="T617" s="192"/>
      <c r="AT617" s="187" t="s">
        <v>160</v>
      </c>
      <c r="AU617" s="187" t="s">
        <v>80</v>
      </c>
      <c r="AV617" s="16" t="s">
        <v>170</v>
      </c>
      <c r="AW617" s="16" t="s">
        <v>27</v>
      </c>
      <c r="AX617" s="16" t="s">
        <v>71</v>
      </c>
      <c r="AY617" s="187" t="s">
        <v>152</v>
      </c>
    </row>
    <row r="618" spans="1:65" s="14" customFormat="1">
      <c r="B618" s="167"/>
      <c r="D618" s="160" t="s">
        <v>160</v>
      </c>
      <c r="E618" s="168" t="s">
        <v>1</v>
      </c>
      <c r="F618" s="169" t="s">
        <v>162</v>
      </c>
      <c r="H618" s="170">
        <v>62</v>
      </c>
      <c r="L618" s="167"/>
      <c r="M618" s="171"/>
      <c r="N618" s="172"/>
      <c r="O618" s="172"/>
      <c r="P618" s="172"/>
      <c r="Q618" s="172"/>
      <c r="R618" s="172"/>
      <c r="S618" s="172"/>
      <c r="T618" s="173"/>
      <c r="AT618" s="168" t="s">
        <v>160</v>
      </c>
      <c r="AU618" s="168" t="s">
        <v>80</v>
      </c>
      <c r="AV618" s="14" t="s">
        <v>158</v>
      </c>
      <c r="AW618" s="14" t="s">
        <v>27</v>
      </c>
      <c r="AX618" s="14" t="s">
        <v>78</v>
      </c>
      <c r="AY618" s="168" t="s">
        <v>152</v>
      </c>
    </row>
    <row r="619" spans="1:65" s="2" customFormat="1" ht="21.75" customHeight="1">
      <c r="A619" s="30"/>
      <c r="B619" s="146"/>
      <c r="C619" s="193" t="s">
        <v>1194</v>
      </c>
      <c r="D619" s="193" t="s">
        <v>709</v>
      </c>
      <c r="E619" s="194" t="s">
        <v>1460</v>
      </c>
      <c r="F619" s="195" t="s">
        <v>1461</v>
      </c>
      <c r="G619" s="196" t="s">
        <v>157</v>
      </c>
      <c r="H619" s="197">
        <v>71.3</v>
      </c>
      <c r="I619" s="198">
        <v>328</v>
      </c>
      <c r="J619" s="198">
        <f>ROUND(I619*H619,2)</f>
        <v>23386.400000000001</v>
      </c>
      <c r="K619" s="195" t="s">
        <v>173</v>
      </c>
      <c r="L619" s="199"/>
      <c r="M619" s="200" t="s">
        <v>1</v>
      </c>
      <c r="N619" s="201" t="s">
        <v>36</v>
      </c>
      <c r="O619" s="155">
        <v>0</v>
      </c>
      <c r="P619" s="155">
        <f>O619*H619</f>
        <v>0</v>
      </c>
      <c r="Q619" s="155">
        <v>1.29E-2</v>
      </c>
      <c r="R619" s="155">
        <f>Q619*H619</f>
        <v>0.91976999999999998</v>
      </c>
      <c r="S619" s="155">
        <v>0</v>
      </c>
      <c r="T619" s="156">
        <f>S619*H619</f>
        <v>0</v>
      </c>
      <c r="U619" s="30"/>
      <c r="V619" s="30"/>
      <c r="W619" s="30"/>
      <c r="X619" s="30"/>
      <c r="Y619" s="30"/>
      <c r="Z619" s="30"/>
      <c r="AA619" s="30"/>
      <c r="AB619" s="30"/>
      <c r="AC619" s="30"/>
      <c r="AD619" s="30"/>
      <c r="AE619" s="30"/>
      <c r="AR619" s="157" t="s">
        <v>386</v>
      </c>
      <c r="AT619" s="157" t="s">
        <v>709</v>
      </c>
      <c r="AU619" s="157" t="s">
        <v>80</v>
      </c>
      <c r="AY619" s="18" t="s">
        <v>152</v>
      </c>
      <c r="BE619" s="158">
        <f>IF(N619="základní",J619,0)</f>
        <v>23386.400000000001</v>
      </c>
      <c r="BF619" s="158">
        <f>IF(N619="snížená",J619,0)</f>
        <v>0</v>
      </c>
      <c r="BG619" s="158">
        <f>IF(N619="zákl. přenesená",J619,0)</f>
        <v>0</v>
      </c>
      <c r="BH619" s="158">
        <f>IF(N619="sníž. přenesená",J619,0)</f>
        <v>0</v>
      </c>
      <c r="BI619" s="158">
        <f>IF(N619="nulová",J619,0)</f>
        <v>0</v>
      </c>
      <c r="BJ619" s="18" t="s">
        <v>78</v>
      </c>
      <c r="BK619" s="158">
        <f>ROUND(I619*H619,2)</f>
        <v>23386.400000000001</v>
      </c>
      <c r="BL619" s="18" t="s">
        <v>244</v>
      </c>
      <c r="BM619" s="157" t="s">
        <v>1843</v>
      </c>
    </row>
    <row r="620" spans="1:65" s="13" customFormat="1">
      <c r="B620" s="159"/>
      <c r="D620" s="160" t="s">
        <v>160</v>
      </c>
      <c r="E620" s="161" t="s">
        <v>1</v>
      </c>
      <c r="F620" s="162" t="s">
        <v>1844</v>
      </c>
      <c r="H620" s="163">
        <v>71.3</v>
      </c>
      <c r="L620" s="159"/>
      <c r="M620" s="164"/>
      <c r="N620" s="165"/>
      <c r="O620" s="165"/>
      <c r="P620" s="165"/>
      <c r="Q620" s="165"/>
      <c r="R620" s="165"/>
      <c r="S620" s="165"/>
      <c r="T620" s="166"/>
      <c r="AT620" s="161" t="s">
        <v>160</v>
      </c>
      <c r="AU620" s="161" t="s">
        <v>80</v>
      </c>
      <c r="AV620" s="13" t="s">
        <v>80</v>
      </c>
      <c r="AW620" s="13" t="s">
        <v>27</v>
      </c>
      <c r="AX620" s="13" t="s">
        <v>78</v>
      </c>
      <c r="AY620" s="161" t="s">
        <v>152</v>
      </c>
    </row>
    <row r="621" spans="1:65" s="2" customFormat="1" ht="21.75" customHeight="1">
      <c r="A621" s="30"/>
      <c r="B621" s="146"/>
      <c r="C621" s="147" t="s">
        <v>1197</v>
      </c>
      <c r="D621" s="147" t="s">
        <v>154</v>
      </c>
      <c r="E621" s="148" t="s">
        <v>1465</v>
      </c>
      <c r="F621" s="149" t="s">
        <v>1466</v>
      </c>
      <c r="G621" s="150" t="s">
        <v>157</v>
      </c>
      <c r="H621" s="151">
        <v>62</v>
      </c>
      <c r="I621" s="152">
        <v>32.15</v>
      </c>
      <c r="J621" s="152">
        <f>ROUND(I621*H621,2)</f>
        <v>1993.3</v>
      </c>
      <c r="K621" s="149" t="s">
        <v>173</v>
      </c>
      <c r="L621" s="31"/>
      <c r="M621" s="153" t="s">
        <v>1</v>
      </c>
      <c r="N621" s="154" t="s">
        <v>36</v>
      </c>
      <c r="O621" s="155">
        <v>0.1</v>
      </c>
      <c r="P621" s="155">
        <f>O621*H621</f>
        <v>6.2</v>
      </c>
      <c r="Q621" s="155">
        <v>0</v>
      </c>
      <c r="R621" s="155">
        <f>Q621*H621</f>
        <v>0</v>
      </c>
      <c r="S621" s="155">
        <v>0</v>
      </c>
      <c r="T621" s="156">
        <f>S621*H621</f>
        <v>0</v>
      </c>
      <c r="U621" s="30"/>
      <c r="V621" s="30"/>
      <c r="W621" s="30"/>
      <c r="X621" s="30"/>
      <c r="Y621" s="30"/>
      <c r="Z621" s="30"/>
      <c r="AA621" s="30"/>
      <c r="AB621" s="30"/>
      <c r="AC621" s="30"/>
      <c r="AD621" s="30"/>
      <c r="AE621" s="30"/>
      <c r="AR621" s="157" t="s">
        <v>244</v>
      </c>
      <c r="AT621" s="157" t="s">
        <v>154</v>
      </c>
      <c r="AU621" s="157" t="s">
        <v>80</v>
      </c>
      <c r="AY621" s="18" t="s">
        <v>152</v>
      </c>
      <c r="BE621" s="158">
        <f>IF(N621="základní",J621,0)</f>
        <v>1993.3</v>
      </c>
      <c r="BF621" s="158">
        <f>IF(N621="snížená",J621,0)</f>
        <v>0</v>
      </c>
      <c r="BG621" s="158">
        <f>IF(N621="zákl. přenesená",J621,0)</f>
        <v>0</v>
      </c>
      <c r="BH621" s="158">
        <f>IF(N621="sníž. přenesená",J621,0)</f>
        <v>0</v>
      </c>
      <c r="BI621" s="158">
        <f>IF(N621="nulová",J621,0)</f>
        <v>0</v>
      </c>
      <c r="BJ621" s="18" t="s">
        <v>78</v>
      </c>
      <c r="BK621" s="158">
        <f>ROUND(I621*H621,2)</f>
        <v>1993.3</v>
      </c>
      <c r="BL621" s="18" t="s">
        <v>244</v>
      </c>
      <c r="BM621" s="157" t="s">
        <v>1845</v>
      </c>
    </row>
    <row r="622" spans="1:65" s="2" customFormat="1" ht="16.5" customHeight="1">
      <c r="A622" s="30"/>
      <c r="B622" s="146"/>
      <c r="C622" s="147" t="s">
        <v>1202</v>
      </c>
      <c r="D622" s="147" t="s">
        <v>154</v>
      </c>
      <c r="E622" s="148" t="s">
        <v>1469</v>
      </c>
      <c r="F622" s="149" t="s">
        <v>1470</v>
      </c>
      <c r="G622" s="150" t="s">
        <v>157</v>
      </c>
      <c r="H622" s="151">
        <v>62</v>
      </c>
      <c r="I622" s="152">
        <v>29.93</v>
      </c>
      <c r="J622" s="152">
        <f>ROUND(I622*H622,2)</f>
        <v>1855.66</v>
      </c>
      <c r="K622" s="149" t="s">
        <v>173</v>
      </c>
      <c r="L622" s="31"/>
      <c r="M622" s="153" t="s">
        <v>1</v>
      </c>
      <c r="N622" s="154" t="s">
        <v>36</v>
      </c>
      <c r="O622" s="155">
        <v>4.3999999999999997E-2</v>
      </c>
      <c r="P622" s="155">
        <f>O622*H622</f>
        <v>2.7279999999999998</v>
      </c>
      <c r="Q622" s="155">
        <v>2.9999999999999997E-4</v>
      </c>
      <c r="R622" s="155">
        <f>Q622*H622</f>
        <v>1.8599999999999998E-2</v>
      </c>
      <c r="S622" s="155">
        <v>0</v>
      </c>
      <c r="T622" s="156">
        <f>S622*H622</f>
        <v>0</v>
      </c>
      <c r="U622" s="30"/>
      <c r="V622" s="30"/>
      <c r="W622" s="30"/>
      <c r="X622" s="30"/>
      <c r="Y622" s="30"/>
      <c r="Z622" s="30"/>
      <c r="AA622" s="30"/>
      <c r="AB622" s="30"/>
      <c r="AC622" s="30"/>
      <c r="AD622" s="30"/>
      <c r="AE622" s="30"/>
      <c r="AR622" s="157" t="s">
        <v>244</v>
      </c>
      <c r="AT622" s="157" t="s">
        <v>154</v>
      </c>
      <c r="AU622" s="157" t="s">
        <v>80</v>
      </c>
      <c r="AY622" s="18" t="s">
        <v>152</v>
      </c>
      <c r="BE622" s="158">
        <f>IF(N622="základní",J622,0)</f>
        <v>1855.66</v>
      </c>
      <c r="BF622" s="158">
        <f>IF(N622="snížená",J622,0)</f>
        <v>0</v>
      </c>
      <c r="BG622" s="158">
        <f>IF(N622="zákl. přenesená",J622,0)</f>
        <v>0</v>
      </c>
      <c r="BH622" s="158">
        <f>IF(N622="sníž. přenesená",J622,0)</f>
        <v>0</v>
      </c>
      <c r="BI622" s="158">
        <f>IF(N622="nulová",J622,0)</f>
        <v>0</v>
      </c>
      <c r="BJ622" s="18" t="s">
        <v>78</v>
      </c>
      <c r="BK622" s="158">
        <f>ROUND(I622*H622,2)</f>
        <v>1855.66</v>
      </c>
      <c r="BL622" s="18" t="s">
        <v>244</v>
      </c>
      <c r="BM622" s="157" t="s">
        <v>1846</v>
      </c>
    </row>
    <row r="623" spans="1:65" s="2" customFormat="1" ht="21.75" customHeight="1">
      <c r="A623" s="30"/>
      <c r="B623" s="146"/>
      <c r="C623" s="147" t="s">
        <v>1207</v>
      </c>
      <c r="D623" s="147" t="s">
        <v>154</v>
      </c>
      <c r="E623" s="148" t="s">
        <v>1473</v>
      </c>
      <c r="F623" s="149" t="s">
        <v>1474</v>
      </c>
      <c r="G623" s="150" t="s">
        <v>214</v>
      </c>
      <c r="H623" s="151">
        <v>1.2669999999999999</v>
      </c>
      <c r="I623" s="152">
        <v>354.2</v>
      </c>
      <c r="J623" s="152">
        <f>ROUND(I623*H623,2)</f>
        <v>448.77</v>
      </c>
      <c r="K623" s="149" t="s">
        <v>173</v>
      </c>
      <c r="L623" s="31"/>
      <c r="M623" s="153" t="s">
        <v>1</v>
      </c>
      <c r="N623" s="154" t="s">
        <v>36</v>
      </c>
      <c r="O623" s="155">
        <v>1.2649999999999999</v>
      </c>
      <c r="P623" s="155">
        <f>O623*H623</f>
        <v>1.6027549999999997</v>
      </c>
      <c r="Q623" s="155">
        <v>0</v>
      </c>
      <c r="R623" s="155">
        <f>Q623*H623</f>
        <v>0</v>
      </c>
      <c r="S623" s="155">
        <v>0</v>
      </c>
      <c r="T623" s="156">
        <f>S623*H623</f>
        <v>0</v>
      </c>
      <c r="U623" s="30"/>
      <c r="V623" s="30"/>
      <c r="W623" s="30"/>
      <c r="X623" s="30"/>
      <c r="Y623" s="30"/>
      <c r="Z623" s="30"/>
      <c r="AA623" s="30"/>
      <c r="AB623" s="30"/>
      <c r="AC623" s="30"/>
      <c r="AD623" s="30"/>
      <c r="AE623" s="30"/>
      <c r="AR623" s="157" t="s">
        <v>244</v>
      </c>
      <c r="AT623" s="157" t="s">
        <v>154</v>
      </c>
      <c r="AU623" s="157" t="s">
        <v>80</v>
      </c>
      <c r="AY623" s="18" t="s">
        <v>152</v>
      </c>
      <c r="BE623" s="158">
        <f>IF(N623="základní",J623,0)</f>
        <v>448.77</v>
      </c>
      <c r="BF623" s="158">
        <f>IF(N623="snížená",J623,0)</f>
        <v>0</v>
      </c>
      <c r="BG623" s="158">
        <f>IF(N623="zákl. přenesená",J623,0)</f>
        <v>0</v>
      </c>
      <c r="BH623" s="158">
        <f>IF(N623="sníž. přenesená",J623,0)</f>
        <v>0</v>
      </c>
      <c r="BI623" s="158">
        <f>IF(N623="nulová",J623,0)</f>
        <v>0</v>
      </c>
      <c r="BJ623" s="18" t="s">
        <v>78</v>
      </c>
      <c r="BK623" s="158">
        <f>ROUND(I623*H623,2)</f>
        <v>448.77</v>
      </c>
      <c r="BL623" s="18" t="s">
        <v>244</v>
      </c>
      <c r="BM623" s="157" t="s">
        <v>1847</v>
      </c>
    </row>
    <row r="624" spans="1:65" s="12" customFormat="1" ht="22.9" customHeight="1">
      <c r="B624" s="134"/>
      <c r="D624" s="135" t="s">
        <v>70</v>
      </c>
      <c r="E624" s="144" t="s">
        <v>1476</v>
      </c>
      <c r="F624" s="144" t="s">
        <v>1477</v>
      </c>
      <c r="J624" s="145">
        <f>BK624</f>
        <v>7198.01</v>
      </c>
      <c r="L624" s="134"/>
      <c r="M624" s="138"/>
      <c r="N624" s="139"/>
      <c r="O624" s="139"/>
      <c r="P624" s="140">
        <f>SUM(P625:P630)</f>
        <v>19.608248000000003</v>
      </c>
      <c r="Q624" s="139"/>
      <c r="R624" s="140">
        <f>SUM(R625:R630)</f>
        <v>1.6226870000000001E-2</v>
      </c>
      <c r="S624" s="139"/>
      <c r="T624" s="141">
        <f>SUM(T625:T630)</f>
        <v>0</v>
      </c>
      <c r="AR624" s="135" t="s">
        <v>80</v>
      </c>
      <c r="AT624" s="142" t="s">
        <v>70</v>
      </c>
      <c r="AU624" s="142" t="s">
        <v>78</v>
      </c>
      <c r="AY624" s="135" t="s">
        <v>152</v>
      </c>
      <c r="BK624" s="143">
        <f>SUM(BK625:BK630)</f>
        <v>7198.01</v>
      </c>
    </row>
    <row r="625" spans="1:65" s="2" customFormat="1" ht="21.75" customHeight="1">
      <c r="A625" s="30"/>
      <c r="B625" s="146"/>
      <c r="C625" s="147" t="s">
        <v>1211</v>
      </c>
      <c r="D625" s="147" t="s">
        <v>154</v>
      </c>
      <c r="E625" s="148" t="s">
        <v>1479</v>
      </c>
      <c r="F625" s="149" t="s">
        <v>1480</v>
      </c>
      <c r="G625" s="150" t="s">
        <v>157</v>
      </c>
      <c r="H625" s="151">
        <v>24.667000000000002</v>
      </c>
      <c r="I625" s="152">
        <v>31.97</v>
      </c>
      <c r="J625" s="152">
        <f>ROUND(I625*H625,2)</f>
        <v>788.6</v>
      </c>
      <c r="K625" s="149" t="s">
        <v>173</v>
      </c>
      <c r="L625" s="31"/>
      <c r="M625" s="153" t="s">
        <v>1</v>
      </c>
      <c r="N625" s="154" t="s">
        <v>36</v>
      </c>
      <c r="O625" s="155">
        <v>0.11600000000000001</v>
      </c>
      <c r="P625" s="155">
        <f>O625*H625</f>
        <v>2.8613720000000002</v>
      </c>
      <c r="Q625" s="155">
        <v>2.0000000000000002E-5</v>
      </c>
      <c r="R625" s="155">
        <f>Q625*H625</f>
        <v>4.933400000000001E-4</v>
      </c>
      <c r="S625" s="155">
        <v>0</v>
      </c>
      <c r="T625" s="156">
        <f>S625*H625</f>
        <v>0</v>
      </c>
      <c r="U625" s="30"/>
      <c r="V625" s="30"/>
      <c r="W625" s="30"/>
      <c r="X625" s="30"/>
      <c r="Y625" s="30"/>
      <c r="Z625" s="30"/>
      <c r="AA625" s="30"/>
      <c r="AB625" s="30"/>
      <c r="AC625" s="30"/>
      <c r="AD625" s="30"/>
      <c r="AE625" s="30"/>
      <c r="AR625" s="157" t="s">
        <v>244</v>
      </c>
      <c r="AT625" s="157" t="s">
        <v>154</v>
      </c>
      <c r="AU625" s="157" t="s">
        <v>80</v>
      </c>
      <c r="AY625" s="18" t="s">
        <v>152</v>
      </c>
      <c r="BE625" s="158">
        <f>IF(N625="základní",J625,0)</f>
        <v>788.6</v>
      </c>
      <c r="BF625" s="158">
        <f>IF(N625="snížená",J625,0)</f>
        <v>0</v>
      </c>
      <c r="BG625" s="158">
        <f>IF(N625="zákl. přenesená",J625,0)</f>
        <v>0</v>
      </c>
      <c r="BH625" s="158">
        <f>IF(N625="sníž. přenesená",J625,0)</f>
        <v>0</v>
      </c>
      <c r="BI625" s="158">
        <f>IF(N625="nulová",J625,0)</f>
        <v>0</v>
      </c>
      <c r="BJ625" s="18" t="s">
        <v>78</v>
      </c>
      <c r="BK625" s="158">
        <f>ROUND(I625*H625,2)</f>
        <v>788.6</v>
      </c>
      <c r="BL625" s="18" t="s">
        <v>244</v>
      </c>
      <c r="BM625" s="157" t="s">
        <v>1848</v>
      </c>
    </row>
    <row r="626" spans="1:65" s="13" customFormat="1">
      <c r="B626" s="159"/>
      <c r="D626" s="160" t="s">
        <v>160</v>
      </c>
      <c r="E626" s="161" t="s">
        <v>1</v>
      </c>
      <c r="F626" s="162" t="s">
        <v>1849</v>
      </c>
      <c r="H626" s="163">
        <v>24.667000000000002</v>
      </c>
      <c r="L626" s="159"/>
      <c r="M626" s="164"/>
      <c r="N626" s="165"/>
      <c r="O626" s="165"/>
      <c r="P626" s="165"/>
      <c r="Q626" s="165"/>
      <c r="R626" s="165"/>
      <c r="S626" s="165"/>
      <c r="T626" s="166"/>
      <c r="AT626" s="161" t="s">
        <v>160</v>
      </c>
      <c r="AU626" s="161" t="s">
        <v>80</v>
      </c>
      <c r="AV626" s="13" t="s">
        <v>80</v>
      </c>
      <c r="AW626" s="13" t="s">
        <v>27</v>
      </c>
      <c r="AX626" s="13" t="s">
        <v>71</v>
      </c>
      <c r="AY626" s="161" t="s">
        <v>152</v>
      </c>
    </row>
    <row r="627" spans="1:65" s="14" customFormat="1">
      <c r="B627" s="167"/>
      <c r="D627" s="160" t="s">
        <v>160</v>
      </c>
      <c r="E627" s="168" t="s">
        <v>1</v>
      </c>
      <c r="F627" s="169" t="s">
        <v>162</v>
      </c>
      <c r="H627" s="170">
        <v>24.667000000000002</v>
      </c>
      <c r="L627" s="167"/>
      <c r="M627" s="171"/>
      <c r="N627" s="172"/>
      <c r="O627" s="172"/>
      <c r="P627" s="172"/>
      <c r="Q627" s="172"/>
      <c r="R627" s="172"/>
      <c r="S627" s="172"/>
      <c r="T627" s="173"/>
      <c r="AT627" s="168" t="s">
        <v>160</v>
      </c>
      <c r="AU627" s="168" t="s">
        <v>80</v>
      </c>
      <c r="AV627" s="14" t="s">
        <v>158</v>
      </c>
      <c r="AW627" s="14" t="s">
        <v>27</v>
      </c>
      <c r="AX627" s="14" t="s">
        <v>78</v>
      </c>
      <c r="AY627" s="168" t="s">
        <v>152</v>
      </c>
    </row>
    <row r="628" spans="1:65" s="2" customFormat="1" ht="21.75" customHeight="1">
      <c r="A628" s="30"/>
      <c r="B628" s="146"/>
      <c r="C628" s="147" t="s">
        <v>1217</v>
      </c>
      <c r="D628" s="147" t="s">
        <v>154</v>
      </c>
      <c r="E628" s="148" t="s">
        <v>1484</v>
      </c>
      <c r="F628" s="149" t="s">
        <v>1485</v>
      </c>
      <c r="G628" s="150" t="s">
        <v>157</v>
      </c>
      <c r="H628" s="151">
        <v>26.667000000000002</v>
      </c>
      <c r="I628" s="152">
        <v>60.49</v>
      </c>
      <c r="J628" s="152">
        <f>ROUND(I628*H628,2)</f>
        <v>1613.09</v>
      </c>
      <c r="K628" s="149" t="s">
        <v>173</v>
      </c>
      <c r="L628" s="31"/>
      <c r="M628" s="153" t="s">
        <v>1</v>
      </c>
      <c r="N628" s="154" t="s">
        <v>36</v>
      </c>
      <c r="O628" s="155">
        <v>0.13800000000000001</v>
      </c>
      <c r="P628" s="155">
        <f>O628*H628</f>
        <v>3.6800460000000004</v>
      </c>
      <c r="Q628" s="155">
        <v>1.7000000000000001E-4</v>
      </c>
      <c r="R628" s="155">
        <f>Q628*H628</f>
        <v>4.5333900000000009E-3</v>
      </c>
      <c r="S628" s="155">
        <v>0</v>
      </c>
      <c r="T628" s="156">
        <f>S628*H628</f>
        <v>0</v>
      </c>
      <c r="U628" s="30"/>
      <c r="V628" s="30"/>
      <c r="W628" s="30"/>
      <c r="X628" s="30"/>
      <c r="Y628" s="30"/>
      <c r="Z628" s="30"/>
      <c r="AA628" s="30"/>
      <c r="AB628" s="30"/>
      <c r="AC628" s="30"/>
      <c r="AD628" s="30"/>
      <c r="AE628" s="30"/>
      <c r="AR628" s="157" t="s">
        <v>244</v>
      </c>
      <c r="AT628" s="157" t="s">
        <v>154</v>
      </c>
      <c r="AU628" s="157" t="s">
        <v>80</v>
      </c>
      <c r="AY628" s="18" t="s">
        <v>152</v>
      </c>
      <c r="BE628" s="158">
        <f>IF(N628="základní",J628,0)</f>
        <v>1613.09</v>
      </c>
      <c r="BF628" s="158">
        <f>IF(N628="snížená",J628,0)</f>
        <v>0</v>
      </c>
      <c r="BG628" s="158">
        <f>IF(N628="zákl. přenesená",J628,0)</f>
        <v>0</v>
      </c>
      <c r="BH628" s="158">
        <f>IF(N628="sníž. přenesená",J628,0)</f>
        <v>0</v>
      </c>
      <c r="BI628" s="158">
        <f>IF(N628="nulová",J628,0)</f>
        <v>0</v>
      </c>
      <c r="BJ628" s="18" t="s">
        <v>78</v>
      </c>
      <c r="BK628" s="158">
        <f>ROUND(I628*H628,2)</f>
        <v>1613.09</v>
      </c>
      <c r="BL628" s="18" t="s">
        <v>244</v>
      </c>
      <c r="BM628" s="157" t="s">
        <v>1850</v>
      </c>
    </row>
    <row r="629" spans="1:65" s="2" customFormat="1" ht="21.75" customHeight="1">
      <c r="A629" s="30"/>
      <c r="B629" s="146"/>
      <c r="C629" s="147" t="s">
        <v>1222</v>
      </c>
      <c r="D629" s="147" t="s">
        <v>154</v>
      </c>
      <c r="E629" s="148" t="s">
        <v>1488</v>
      </c>
      <c r="F629" s="149" t="s">
        <v>1489</v>
      </c>
      <c r="G629" s="150" t="s">
        <v>157</v>
      </c>
      <c r="H629" s="151">
        <v>26.667000000000002</v>
      </c>
      <c r="I629" s="152">
        <v>63.44</v>
      </c>
      <c r="J629" s="152">
        <f>ROUND(I629*H629,2)</f>
        <v>1691.75</v>
      </c>
      <c r="K629" s="149" t="s">
        <v>173</v>
      </c>
      <c r="L629" s="31"/>
      <c r="M629" s="153" t="s">
        <v>1</v>
      </c>
      <c r="N629" s="154" t="s">
        <v>36</v>
      </c>
      <c r="O629" s="155">
        <v>0.155</v>
      </c>
      <c r="P629" s="155">
        <f>O629*H629</f>
        <v>4.1333850000000005</v>
      </c>
      <c r="Q629" s="155">
        <v>1.2999999999999999E-4</v>
      </c>
      <c r="R629" s="155">
        <f>Q629*H629</f>
        <v>3.46671E-3</v>
      </c>
      <c r="S629" s="155">
        <v>0</v>
      </c>
      <c r="T629" s="156">
        <f>S629*H629</f>
        <v>0</v>
      </c>
      <c r="U629" s="30"/>
      <c r="V629" s="30"/>
      <c r="W629" s="30"/>
      <c r="X629" s="30"/>
      <c r="Y629" s="30"/>
      <c r="Z629" s="30"/>
      <c r="AA629" s="30"/>
      <c r="AB629" s="30"/>
      <c r="AC629" s="30"/>
      <c r="AD629" s="30"/>
      <c r="AE629" s="30"/>
      <c r="AR629" s="157" t="s">
        <v>244</v>
      </c>
      <c r="AT629" s="157" t="s">
        <v>154</v>
      </c>
      <c r="AU629" s="157" t="s">
        <v>80</v>
      </c>
      <c r="AY629" s="18" t="s">
        <v>152</v>
      </c>
      <c r="BE629" s="158">
        <f>IF(N629="základní",J629,0)</f>
        <v>1691.75</v>
      </c>
      <c r="BF629" s="158">
        <f>IF(N629="snížená",J629,0)</f>
        <v>0</v>
      </c>
      <c r="BG629" s="158">
        <f>IF(N629="zákl. přenesená",J629,0)</f>
        <v>0</v>
      </c>
      <c r="BH629" s="158">
        <f>IF(N629="sníž. přenesená",J629,0)</f>
        <v>0</v>
      </c>
      <c r="BI629" s="158">
        <f>IF(N629="nulová",J629,0)</f>
        <v>0</v>
      </c>
      <c r="BJ629" s="18" t="s">
        <v>78</v>
      </c>
      <c r="BK629" s="158">
        <f>ROUND(I629*H629,2)</f>
        <v>1691.75</v>
      </c>
      <c r="BL629" s="18" t="s">
        <v>244</v>
      </c>
      <c r="BM629" s="157" t="s">
        <v>1851</v>
      </c>
    </row>
    <row r="630" spans="1:65" s="2" customFormat="1" ht="21.75" customHeight="1">
      <c r="A630" s="30"/>
      <c r="B630" s="146"/>
      <c r="C630" s="147" t="s">
        <v>1228</v>
      </c>
      <c r="D630" s="147" t="s">
        <v>154</v>
      </c>
      <c r="E630" s="148" t="s">
        <v>1492</v>
      </c>
      <c r="F630" s="149" t="s">
        <v>1493</v>
      </c>
      <c r="G630" s="150" t="s">
        <v>157</v>
      </c>
      <c r="H630" s="151">
        <v>26.667000000000002</v>
      </c>
      <c r="I630" s="152">
        <v>116.42</v>
      </c>
      <c r="J630" s="152">
        <f>ROUND(I630*H630,2)</f>
        <v>3104.57</v>
      </c>
      <c r="K630" s="149" t="s">
        <v>173</v>
      </c>
      <c r="L630" s="31"/>
      <c r="M630" s="153" t="s">
        <v>1</v>
      </c>
      <c r="N630" s="154" t="s">
        <v>36</v>
      </c>
      <c r="O630" s="155">
        <v>0.33500000000000002</v>
      </c>
      <c r="P630" s="155">
        <f>O630*H630</f>
        <v>8.9334450000000007</v>
      </c>
      <c r="Q630" s="155">
        <v>2.9E-4</v>
      </c>
      <c r="R630" s="155">
        <f>Q630*H630</f>
        <v>7.7334300000000003E-3</v>
      </c>
      <c r="S630" s="155">
        <v>0</v>
      </c>
      <c r="T630" s="156">
        <f>S630*H630</f>
        <v>0</v>
      </c>
      <c r="U630" s="30"/>
      <c r="V630" s="30"/>
      <c r="W630" s="30"/>
      <c r="X630" s="30"/>
      <c r="Y630" s="30"/>
      <c r="Z630" s="30"/>
      <c r="AA630" s="30"/>
      <c r="AB630" s="30"/>
      <c r="AC630" s="30"/>
      <c r="AD630" s="30"/>
      <c r="AE630" s="30"/>
      <c r="AR630" s="157" t="s">
        <v>244</v>
      </c>
      <c r="AT630" s="157" t="s">
        <v>154</v>
      </c>
      <c r="AU630" s="157" t="s">
        <v>80</v>
      </c>
      <c r="AY630" s="18" t="s">
        <v>152</v>
      </c>
      <c r="BE630" s="158">
        <f>IF(N630="základní",J630,0)</f>
        <v>3104.57</v>
      </c>
      <c r="BF630" s="158">
        <f>IF(N630="snížená",J630,0)</f>
        <v>0</v>
      </c>
      <c r="BG630" s="158">
        <f>IF(N630="zákl. přenesená",J630,0)</f>
        <v>0</v>
      </c>
      <c r="BH630" s="158">
        <f>IF(N630="sníž. přenesená",J630,0)</f>
        <v>0</v>
      </c>
      <c r="BI630" s="158">
        <f>IF(N630="nulová",J630,0)</f>
        <v>0</v>
      </c>
      <c r="BJ630" s="18" t="s">
        <v>78</v>
      </c>
      <c r="BK630" s="158">
        <f>ROUND(I630*H630,2)</f>
        <v>3104.57</v>
      </c>
      <c r="BL630" s="18" t="s">
        <v>244</v>
      </c>
      <c r="BM630" s="157" t="s">
        <v>1852</v>
      </c>
    </row>
    <row r="631" spans="1:65" s="12" customFormat="1" ht="22.9" customHeight="1">
      <c r="B631" s="134"/>
      <c r="D631" s="135" t="s">
        <v>70</v>
      </c>
      <c r="E631" s="144" t="s">
        <v>1495</v>
      </c>
      <c r="F631" s="144" t="s">
        <v>1496</v>
      </c>
      <c r="J631" s="145">
        <f>BK631</f>
        <v>27886.97</v>
      </c>
      <c r="L631" s="134"/>
      <c r="M631" s="138"/>
      <c r="N631" s="139"/>
      <c r="O631" s="139"/>
      <c r="P631" s="140">
        <f>SUM(P632:P642)</f>
        <v>77.46379300000001</v>
      </c>
      <c r="Q631" s="139"/>
      <c r="R631" s="140">
        <f>SUM(R632:R642)</f>
        <v>0.34823173000000002</v>
      </c>
      <c r="S631" s="139"/>
      <c r="T631" s="141">
        <f>SUM(T632:T642)</f>
        <v>0</v>
      </c>
      <c r="AR631" s="135" t="s">
        <v>80</v>
      </c>
      <c r="AT631" s="142" t="s">
        <v>70</v>
      </c>
      <c r="AU631" s="142" t="s">
        <v>78</v>
      </c>
      <c r="AY631" s="135" t="s">
        <v>152</v>
      </c>
      <c r="BK631" s="143">
        <f>SUM(BK632:BK642)</f>
        <v>27886.97</v>
      </c>
    </row>
    <row r="632" spans="1:65" s="2" customFormat="1" ht="21.75" customHeight="1">
      <c r="A632" s="30"/>
      <c r="B632" s="146"/>
      <c r="C632" s="147" t="s">
        <v>1233</v>
      </c>
      <c r="D632" s="147" t="s">
        <v>154</v>
      </c>
      <c r="E632" s="148" t="s">
        <v>1498</v>
      </c>
      <c r="F632" s="149" t="s">
        <v>1499</v>
      </c>
      <c r="G632" s="150" t="s">
        <v>157</v>
      </c>
      <c r="H632" s="151">
        <v>710.67700000000002</v>
      </c>
      <c r="I632" s="152">
        <v>2.97</v>
      </c>
      <c r="J632" s="152">
        <f>ROUND(I632*H632,2)</f>
        <v>2110.71</v>
      </c>
      <c r="K632" s="149" t="s">
        <v>173</v>
      </c>
      <c r="L632" s="31"/>
      <c r="M632" s="153" t="s">
        <v>1</v>
      </c>
      <c r="N632" s="154" t="s">
        <v>36</v>
      </c>
      <c r="O632" s="155">
        <v>1.2E-2</v>
      </c>
      <c r="P632" s="155">
        <f>O632*H632</f>
        <v>8.528124</v>
      </c>
      <c r="Q632" s="155">
        <v>0</v>
      </c>
      <c r="R632" s="155">
        <f>Q632*H632</f>
        <v>0</v>
      </c>
      <c r="S632" s="155">
        <v>0</v>
      </c>
      <c r="T632" s="156">
        <f>S632*H632</f>
        <v>0</v>
      </c>
      <c r="U632" s="30"/>
      <c r="V632" s="30"/>
      <c r="W632" s="30"/>
      <c r="X632" s="30"/>
      <c r="Y632" s="30"/>
      <c r="Z632" s="30"/>
      <c r="AA632" s="30"/>
      <c r="AB632" s="30"/>
      <c r="AC632" s="30"/>
      <c r="AD632" s="30"/>
      <c r="AE632" s="30"/>
      <c r="AR632" s="157" t="s">
        <v>244</v>
      </c>
      <c r="AT632" s="157" t="s">
        <v>154</v>
      </c>
      <c r="AU632" s="157" t="s">
        <v>80</v>
      </c>
      <c r="AY632" s="18" t="s">
        <v>152</v>
      </c>
      <c r="BE632" s="158">
        <f>IF(N632="základní",J632,0)</f>
        <v>2110.71</v>
      </c>
      <c r="BF632" s="158">
        <f>IF(N632="snížená",J632,0)</f>
        <v>0</v>
      </c>
      <c r="BG632" s="158">
        <f>IF(N632="zákl. přenesená",J632,0)</f>
        <v>0</v>
      </c>
      <c r="BH632" s="158">
        <f>IF(N632="sníž. přenesená",J632,0)</f>
        <v>0</v>
      </c>
      <c r="BI632" s="158">
        <f>IF(N632="nulová",J632,0)</f>
        <v>0</v>
      </c>
      <c r="BJ632" s="18" t="s">
        <v>78</v>
      </c>
      <c r="BK632" s="158">
        <f>ROUND(I632*H632,2)</f>
        <v>2110.71</v>
      </c>
      <c r="BL632" s="18" t="s">
        <v>244</v>
      </c>
      <c r="BM632" s="157" t="s">
        <v>1853</v>
      </c>
    </row>
    <row r="633" spans="1:65" s="13" customFormat="1">
      <c r="B633" s="159"/>
      <c r="D633" s="160" t="s">
        <v>160</v>
      </c>
      <c r="E633" s="161" t="s">
        <v>1</v>
      </c>
      <c r="F633" s="162" t="s">
        <v>1501</v>
      </c>
      <c r="H633" s="163">
        <v>129.19999999999999</v>
      </c>
      <c r="L633" s="159"/>
      <c r="M633" s="164"/>
      <c r="N633" s="165"/>
      <c r="O633" s="165"/>
      <c r="P633" s="165"/>
      <c r="Q633" s="165"/>
      <c r="R633" s="165"/>
      <c r="S633" s="165"/>
      <c r="T633" s="166"/>
      <c r="AT633" s="161" t="s">
        <v>160</v>
      </c>
      <c r="AU633" s="161" t="s">
        <v>80</v>
      </c>
      <c r="AV633" s="13" t="s">
        <v>80</v>
      </c>
      <c r="AW633" s="13" t="s">
        <v>27</v>
      </c>
      <c r="AX633" s="13" t="s">
        <v>71</v>
      </c>
      <c r="AY633" s="161" t="s">
        <v>152</v>
      </c>
    </row>
    <row r="634" spans="1:65" s="13" customFormat="1">
      <c r="B634" s="159"/>
      <c r="D634" s="160" t="s">
        <v>160</v>
      </c>
      <c r="E634" s="161" t="s">
        <v>1</v>
      </c>
      <c r="F634" s="162" t="s">
        <v>1502</v>
      </c>
      <c r="H634" s="163">
        <v>886.81299999999999</v>
      </c>
      <c r="L634" s="159"/>
      <c r="M634" s="164"/>
      <c r="N634" s="165"/>
      <c r="O634" s="165"/>
      <c r="P634" s="165"/>
      <c r="Q634" s="165"/>
      <c r="R634" s="165"/>
      <c r="S634" s="165"/>
      <c r="T634" s="166"/>
      <c r="AT634" s="161" t="s">
        <v>160</v>
      </c>
      <c r="AU634" s="161" t="s">
        <v>80</v>
      </c>
      <c r="AV634" s="13" t="s">
        <v>80</v>
      </c>
      <c r="AW634" s="13" t="s">
        <v>27</v>
      </c>
      <c r="AX634" s="13" t="s">
        <v>71</v>
      </c>
      <c r="AY634" s="161" t="s">
        <v>152</v>
      </c>
    </row>
    <row r="635" spans="1:65" s="13" customFormat="1">
      <c r="B635" s="159"/>
      <c r="D635" s="160" t="s">
        <v>160</v>
      </c>
      <c r="E635" s="161" t="s">
        <v>1</v>
      </c>
      <c r="F635" s="162" t="s">
        <v>1503</v>
      </c>
      <c r="H635" s="163">
        <v>37.649000000000001</v>
      </c>
      <c r="L635" s="159"/>
      <c r="M635" s="164"/>
      <c r="N635" s="165"/>
      <c r="O635" s="165"/>
      <c r="P635" s="165"/>
      <c r="Q635" s="165"/>
      <c r="R635" s="165"/>
      <c r="S635" s="165"/>
      <c r="T635" s="166"/>
      <c r="AT635" s="161" t="s">
        <v>160</v>
      </c>
      <c r="AU635" s="161" t="s">
        <v>80</v>
      </c>
      <c r="AV635" s="13" t="s">
        <v>80</v>
      </c>
      <c r="AW635" s="13" t="s">
        <v>27</v>
      </c>
      <c r="AX635" s="13" t="s">
        <v>71</v>
      </c>
      <c r="AY635" s="161" t="s">
        <v>152</v>
      </c>
    </row>
    <row r="636" spans="1:65" s="13" customFormat="1">
      <c r="B636" s="159"/>
      <c r="D636" s="160" t="s">
        <v>160</v>
      </c>
      <c r="E636" s="161" t="s">
        <v>1</v>
      </c>
      <c r="F636" s="162" t="s">
        <v>1504</v>
      </c>
      <c r="H636" s="163">
        <v>21.95</v>
      </c>
      <c r="L636" s="159"/>
      <c r="M636" s="164"/>
      <c r="N636" s="165"/>
      <c r="O636" s="165"/>
      <c r="P636" s="165"/>
      <c r="Q636" s="165"/>
      <c r="R636" s="165"/>
      <c r="S636" s="165"/>
      <c r="T636" s="166"/>
      <c r="AT636" s="161" t="s">
        <v>160</v>
      </c>
      <c r="AU636" s="161" t="s">
        <v>80</v>
      </c>
      <c r="AV636" s="13" t="s">
        <v>80</v>
      </c>
      <c r="AW636" s="13" t="s">
        <v>27</v>
      </c>
      <c r="AX636" s="13" t="s">
        <v>71</v>
      </c>
      <c r="AY636" s="161" t="s">
        <v>152</v>
      </c>
    </row>
    <row r="637" spans="1:65" s="13" customFormat="1">
      <c r="B637" s="159"/>
      <c r="D637" s="160" t="s">
        <v>160</v>
      </c>
      <c r="E637" s="161" t="s">
        <v>1</v>
      </c>
      <c r="F637" s="162" t="s">
        <v>1505</v>
      </c>
      <c r="H637" s="163">
        <v>108.85</v>
      </c>
      <c r="L637" s="159"/>
      <c r="M637" s="164"/>
      <c r="N637" s="165"/>
      <c r="O637" s="165"/>
      <c r="P637" s="165"/>
      <c r="Q637" s="165"/>
      <c r="R637" s="165"/>
      <c r="S637" s="165"/>
      <c r="T637" s="166"/>
      <c r="AT637" s="161" t="s">
        <v>160</v>
      </c>
      <c r="AU637" s="161" t="s">
        <v>80</v>
      </c>
      <c r="AV637" s="13" t="s">
        <v>80</v>
      </c>
      <c r="AW637" s="13" t="s">
        <v>27</v>
      </c>
      <c r="AX637" s="13" t="s">
        <v>71</v>
      </c>
      <c r="AY637" s="161" t="s">
        <v>152</v>
      </c>
    </row>
    <row r="638" spans="1:65" s="14" customFormat="1">
      <c r="B638" s="167"/>
      <c r="D638" s="160" t="s">
        <v>160</v>
      </c>
      <c r="E638" s="168" t="s">
        <v>1</v>
      </c>
      <c r="F638" s="169" t="s">
        <v>162</v>
      </c>
      <c r="H638" s="170">
        <v>1184.4619999999998</v>
      </c>
      <c r="L638" s="167"/>
      <c r="M638" s="171"/>
      <c r="N638" s="172"/>
      <c r="O638" s="172"/>
      <c r="P638" s="172"/>
      <c r="Q638" s="172"/>
      <c r="R638" s="172"/>
      <c r="S638" s="172"/>
      <c r="T638" s="173"/>
      <c r="AT638" s="168" t="s">
        <v>160</v>
      </c>
      <c r="AU638" s="168" t="s">
        <v>80</v>
      </c>
      <c r="AV638" s="14" t="s">
        <v>158</v>
      </c>
      <c r="AW638" s="14" t="s">
        <v>27</v>
      </c>
      <c r="AX638" s="14" t="s">
        <v>71</v>
      </c>
      <c r="AY638" s="168" t="s">
        <v>152</v>
      </c>
    </row>
    <row r="639" spans="1:65" s="13" customFormat="1">
      <c r="B639" s="159"/>
      <c r="D639" s="160" t="s">
        <v>160</v>
      </c>
      <c r="E639" s="161" t="s">
        <v>1</v>
      </c>
      <c r="F639" s="162" t="s">
        <v>1854</v>
      </c>
      <c r="H639" s="163">
        <v>710.67700000000002</v>
      </c>
      <c r="L639" s="159"/>
      <c r="M639" s="164"/>
      <c r="N639" s="165"/>
      <c r="O639" s="165"/>
      <c r="P639" s="165"/>
      <c r="Q639" s="165"/>
      <c r="R639" s="165"/>
      <c r="S639" s="165"/>
      <c r="T639" s="166"/>
      <c r="AT639" s="161" t="s">
        <v>160</v>
      </c>
      <c r="AU639" s="161" t="s">
        <v>80</v>
      </c>
      <c r="AV639" s="13" t="s">
        <v>80</v>
      </c>
      <c r="AW639" s="13" t="s">
        <v>27</v>
      </c>
      <c r="AX639" s="13" t="s">
        <v>71</v>
      </c>
      <c r="AY639" s="161" t="s">
        <v>152</v>
      </c>
    </row>
    <row r="640" spans="1:65" s="14" customFormat="1">
      <c r="B640" s="167"/>
      <c r="D640" s="160" t="s">
        <v>160</v>
      </c>
      <c r="E640" s="168" t="s">
        <v>1</v>
      </c>
      <c r="F640" s="169" t="s">
        <v>162</v>
      </c>
      <c r="H640" s="170">
        <v>710.67700000000002</v>
      </c>
      <c r="L640" s="167"/>
      <c r="M640" s="171"/>
      <c r="N640" s="172"/>
      <c r="O640" s="172"/>
      <c r="P640" s="172"/>
      <c r="Q640" s="172"/>
      <c r="R640" s="172"/>
      <c r="S640" s="172"/>
      <c r="T640" s="173"/>
      <c r="AT640" s="168" t="s">
        <v>160</v>
      </c>
      <c r="AU640" s="168" t="s">
        <v>80</v>
      </c>
      <c r="AV640" s="14" t="s">
        <v>158</v>
      </c>
      <c r="AW640" s="14" t="s">
        <v>27</v>
      </c>
      <c r="AX640" s="14" t="s">
        <v>78</v>
      </c>
      <c r="AY640" s="168" t="s">
        <v>152</v>
      </c>
    </row>
    <row r="641" spans="1:65" s="2" customFormat="1" ht="21.75" customHeight="1">
      <c r="A641" s="30"/>
      <c r="B641" s="146"/>
      <c r="C641" s="147" t="s">
        <v>1237</v>
      </c>
      <c r="D641" s="147" t="s">
        <v>154</v>
      </c>
      <c r="E641" s="148" t="s">
        <v>1508</v>
      </c>
      <c r="F641" s="149" t="s">
        <v>1509</v>
      </c>
      <c r="G641" s="150" t="s">
        <v>157</v>
      </c>
      <c r="H641" s="151">
        <v>710.67700000000002</v>
      </c>
      <c r="I641" s="152">
        <v>13.79</v>
      </c>
      <c r="J641" s="152">
        <f>ROUND(I641*H641,2)</f>
        <v>9800.24</v>
      </c>
      <c r="K641" s="149" t="s">
        <v>173</v>
      </c>
      <c r="L641" s="31"/>
      <c r="M641" s="153" t="s">
        <v>1</v>
      </c>
      <c r="N641" s="154" t="s">
        <v>36</v>
      </c>
      <c r="O641" s="155">
        <v>3.3000000000000002E-2</v>
      </c>
      <c r="P641" s="155">
        <f>O641*H641</f>
        <v>23.452341000000001</v>
      </c>
      <c r="Q641" s="155">
        <v>2.0000000000000001E-4</v>
      </c>
      <c r="R641" s="155">
        <f>Q641*H641</f>
        <v>0.14213540000000002</v>
      </c>
      <c r="S641" s="155">
        <v>0</v>
      </c>
      <c r="T641" s="156">
        <f>S641*H641</f>
        <v>0</v>
      </c>
      <c r="U641" s="30"/>
      <c r="V641" s="30"/>
      <c r="W641" s="30"/>
      <c r="X641" s="30"/>
      <c r="Y641" s="30"/>
      <c r="Z641" s="30"/>
      <c r="AA641" s="30"/>
      <c r="AB641" s="30"/>
      <c r="AC641" s="30"/>
      <c r="AD641" s="30"/>
      <c r="AE641" s="30"/>
      <c r="AR641" s="157" t="s">
        <v>244</v>
      </c>
      <c r="AT641" s="157" t="s">
        <v>154</v>
      </c>
      <c r="AU641" s="157" t="s">
        <v>80</v>
      </c>
      <c r="AY641" s="18" t="s">
        <v>152</v>
      </c>
      <c r="BE641" s="158">
        <f>IF(N641="základní",J641,0)</f>
        <v>9800.24</v>
      </c>
      <c r="BF641" s="158">
        <f>IF(N641="snížená",J641,0)</f>
        <v>0</v>
      </c>
      <c r="BG641" s="158">
        <f>IF(N641="zákl. přenesená",J641,0)</f>
        <v>0</v>
      </c>
      <c r="BH641" s="158">
        <f>IF(N641="sníž. přenesená",J641,0)</f>
        <v>0</v>
      </c>
      <c r="BI641" s="158">
        <f>IF(N641="nulová",J641,0)</f>
        <v>0</v>
      </c>
      <c r="BJ641" s="18" t="s">
        <v>78</v>
      </c>
      <c r="BK641" s="158">
        <f>ROUND(I641*H641,2)</f>
        <v>9800.24</v>
      </c>
      <c r="BL641" s="18" t="s">
        <v>244</v>
      </c>
      <c r="BM641" s="157" t="s">
        <v>1855</v>
      </c>
    </row>
    <row r="642" spans="1:65" s="2" customFormat="1" ht="21.75" customHeight="1">
      <c r="A642" s="30"/>
      <c r="B642" s="146"/>
      <c r="C642" s="147" t="s">
        <v>1242</v>
      </c>
      <c r="D642" s="147" t="s">
        <v>154</v>
      </c>
      <c r="E642" s="148" t="s">
        <v>1512</v>
      </c>
      <c r="F642" s="149" t="s">
        <v>1513</v>
      </c>
      <c r="G642" s="150" t="s">
        <v>157</v>
      </c>
      <c r="H642" s="151">
        <v>710.67700000000002</v>
      </c>
      <c r="I642" s="152">
        <v>22.48</v>
      </c>
      <c r="J642" s="152">
        <f>ROUND(I642*H642,2)</f>
        <v>15976.02</v>
      </c>
      <c r="K642" s="149" t="s">
        <v>173</v>
      </c>
      <c r="L642" s="31"/>
      <c r="M642" s="153" t="s">
        <v>1</v>
      </c>
      <c r="N642" s="154" t="s">
        <v>36</v>
      </c>
      <c r="O642" s="155">
        <v>6.4000000000000001E-2</v>
      </c>
      <c r="P642" s="155">
        <f>O642*H642</f>
        <v>45.483328</v>
      </c>
      <c r="Q642" s="155">
        <v>2.9E-4</v>
      </c>
      <c r="R642" s="155">
        <f>Q642*H642</f>
        <v>0.20609632999999999</v>
      </c>
      <c r="S642" s="155">
        <v>0</v>
      </c>
      <c r="T642" s="156">
        <f>S642*H642</f>
        <v>0</v>
      </c>
      <c r="U642" s="30"/>
      <c r="V642" s="30"/>
      <c r="W642" s="30"/>
      <c r="X642" s="30"/>
      <c r="Y642" s="30"/>
      <c r="Z642" s="30"/>
      <c r="AA642" s="30"/>
      <c r="AB642" s="30"/>
      <c r="AC642" s="30"/>
      <c r="AD642" s="30"/>
      <c r="AE642" s="30"/>
      <c r="AR642" s="157" t="s">
        <v>244</v>
      </c>
      <c r="AT642" s="157" t="s">
        <v>154</v>
      </c>
      <c r="AU642" s="157" t="s">
        <v>80</v>
      </c>
      <c r="AY642" s="18" t="s">
        <v>152</v>
      </c>
      <c r="BE642" s="158">
        <f>IF(N642="základní",J642,0)</f>
        <v>15976.02</v>
      </c>
      <c r="BF642" s="158">
        <f>IF(N642="snížená",J642,0)</f>
        <v>0</v>
      </c>
      <c r="BG642" s="158">
        <f>IF(N642="zákl. přenesená",J642,0)</f>
        <v>0</v>
      </c>
      <c r="BH642" s="158">
        <f>IF(N642="sníž. přenesená",J642,0)</f>
        <v>0</v>
      </c>
      <c r="BI642" s="158">
        <f>IF(N642="nulová",J642,0)</f>
        <v>0</v>
      </c>
      <c r="BJ642" s="18" t="s">
        <v>78</v>
      </c>
      <c r="BK642" s="158">
        <f>ROUND(I642*H642,2)</f>
        <v>15976.02</v>
      </c>
      <c r="BL642" s="18" t="s">
        <v>244</v>
      </c>
      <c r="BM642" s="157" t="s">
        <v>1856</v>
      </c>
    </row>
    <row r="643" spans="1:65" s="12" customFormat="1" ht="22.9" customHeight="1">
      <c r="B643" s="134"/>
      <c r="D643" s="135" t="s">
        <v>70</v>
      </c>
      <c r="E643" s="144" t="s">
        <v>1515</v>
      </c>
      <c r="F643" s="144" t="s">
        <v>1516</v>
      </c>
      <c r="J643" s="145">
        <f>BK643</f>
        <v>97133.17</v>
      </c>
      <c r="L643" s="134"/>
      <c r="M643" s="138"/>
      <c r="N643" s="139"/>
      <c r="O643" s="139"/>
      <c r="P643" s="140">
        <f>SUM(P644:P654)</f>
        <v>9.5931810000000013</v>
      </c>
      <c r="Q643" s="139"/>
      <c r="R643" s="140">
        <f>SUM(R644:R654)</f>
        <v>0</v>
      </c>
      <c r="S643" s="139"/>
      <c r="T643" s="141">
        <f>SUM(T644:T654)</f>
        <v>0</v>
      </c>
      <c r="AR643" s="135" t="s">
        <v>80</v>
      </c>
      <c r="AT643" s="142" t="s">
        <v>70</v>
      </c>
      <c r="AU643" s="142" t="s">
        <v>78</v>
      </c>
      <c r="AY643" s="135" t="s">
        <v>152</v>
      </c>
      <c r="BK643" s="143">
        <f>SUM(BK644:BK654)</f>
        <v>97133.17</v>
      </c>
    </row>
    <row r="644" spans="1:65" s="2" customFormat="1" ht="33" customHeight="1">
      <c r="A644" s="30"/>
      <c r="B644" s="146"/>
      <c r="C644" s="147" t="s">
        <v>1247</v>
      </c>
      <c r="D644" s="147" t="s">
        <v>154</v>
      </c>
      <c r="E644" s="148" t="s">
        <v>1518</v>
      </c>
      <c r="F644" s="149" t="s">
        <v>1519</v>
      </c>
      <c r="G644" s="150" t="s">
        <v>157</v>
      </c>
      <c r="H644" s="151">
        <v>17.667000000000002</v>
      </c>
      <c r="I644" s="152">
        <v>5498</v>
      </c>
      <c r="J644" s="152">
        <f>ROUND(I644*H644,2)</f>
        <v>97133.17</v>
      </c>
      <c r="K644" s="149" t="s">
        <v>1</v>
      </c>
      <c r="L644" s="31"/>
      <c r="M644" s="153" t="s">
        <v>1</v>
      </c>
      <c r="N644" s="154" t="s">
        <v>36</v>
      </c>
      <c r="O644" s="155">
        <v>0.54300000000000004</v>
      </c>
      <c r="P644" s="155">
        <f>O644*H644</f>
        <v>9.5931810000000013</v>
      </c>
      <c r="Q644" s="155">
        <v>0</v>
      </c>
      <c r="R644" s="155">
        <f>Q644*H644</f>
        <v>0</v>
      </c>
      <c r="S644" s="155">
        <v>0</v>
      </c>
      <c r="T644" s="156">
        <f>S644*H644</f>
        <v>0</v>
      </c>
      <c r="U644" s="30"/>
      <c r="V644" s="30"/>
      <c r="W644" s="30"/>
      <c r="X644" s="30"/>
      <c r="Y644" s="30"/>
      <c r="Z644" s="30"/>
      <c r="AA644" s="30"/>
      <c r="AB644" s="30"/>
      <c r="AC644" s="30"/>
      <c r="AD644" s="30"/>
      <c r="AE644" s="30"/>
      <c r="AR644" s="157" t="s">
        <v>244</v>
      </c>
      <c r="AT644" s="157" t="s">
        <v>154</v>
      </c>
      <c r="AU644" s="157" t="s">
        <v>80</v>
      </c>
      <c r="AY644" s="18" t="s">
        <v>152</v>
      </c>
      <c r="BE644" s="158">
        <f>IF(N644="základní",J644,0)</f>
        <v>97133.17</v>
      </c>
      <c r="BF644" s="158">
        <f>IF(N644="snížená",J644,0)</f>
        <v>0</v>
      </c>
      <c r="BG644" s="158">
        <f>IF(N644="zákl. přenesená",J644,0)</f>
        <v>0</v>
      </c>
      <c r="BH644" s="158">
        <f>IF(N644="sníž. přenesená",J644,0)</f>
        <v>0</v>
      </c>
      <c r="BI644" s="158">
        <f>IF(N644="nulová",J644,0)</f>
        <v>0</v>
      </c>
      <c r="BJ644" s="18" t="s">
        <v>78</v>
      </c>
      <c r="BK644" s="158">
        <f>ROUND(I644*H644,2)</f>
        <v>97133.17</v>
      </c>
      <c r="BL644" s="18" t="s">
        <v>244</v>
      </c>
      <c r="BM644" s="157" t="s">
        <v>1857</v>
      </c>
    </row>
    <row r="645" spans="1:65" s="15" customFormat="1">
      <c r="B645" s="174"/>
      <c r="D645" s="160" t="s">
        <v>160</v>
      </c>
      <c r="E645" s="175" t="s">
        <v>1</v>
      </c>
      <c r="F645" s="176" t="s">
        <v>1521</v>
      </c>
      <c r="H645" s="175" t="s">
        <v>1</v>
      </c>
      <c r="L645" s="174"/>
      <c r="M645" s="177"/>
      <c r="N645" s="178"/>
      <c r="O645" s="178"/>
      <c r="P645" s="178"/>
      <c r="Q645" s="178"/>
      <c r="R645" s="178"/>
      <c r="S645" s="178"/>
      <c r="T645" s="179"/>
      <c r="AT645" s="175" t="s">
        <v>160</v>
      </c>
      <c r="AU645" s="175" t="s">
        <v>80</v>
      </c>
      <c r="AV645" s="15" t="s">
        <v>78</v>
      </c>
      <c r="AW645" s="15" t="s">
        <v>27</v>
      </c>
      <c r="AX645" s="15" t="s">
        <v>71</v>
      </c>
      <c r="AY645" s="175" t="s">
        <v>152</v>
      </c>
    </row>
    <row r="646" spans="1:65" s="13" customFormat="1">
      <c r="B646" s="159"/>
      <c r="D646" s="160" t="s">
        <v>160</v>
      </c>
      <c r="E646" s="161" t="s">
        <v>1</v>
      </c>
      <c r="F646" s="162" t="s">
        <v>1522</v>
      </c>
      <c r="H646" s="163">
        <v>7</v>
      </c>
      <c r="L646" s="159"/>
      <c r="M646" s="164"/>
      <c r="N646" s="165"/>
      <c r="O646" s="165"/>
      <c r="P646" s="165"/>
      <c r="Q646" s="165"/>
      <c r="R646" s="165"/>
      <c r="S646" s="165"/>
      <c r="T646" s="166"/>
      <c r="AT646" s="161" t="s">
        <v>160</v>
      </c>
      <c r="AU646" s="161" t="s">
        <v>80</v>
      </c>
      <c r="AV646" s="13" t="s">
        <v>80</v>
      </c>
      <c r="AW646" s="13" t="s">
        <v>27</v>
      </c>
      <c r="AX646" s="13" t="s">
        <v>71</v>
      </c>
      <c r="AY646" s="161" t="s">
        <v>152</v>
      </c>
    </row>
    <row r="647" spans="1:65" s="13" customFormat="1">
      <c r="B647" s="159"/>
      <c r="D647" s="160" t="s">
        <v>160</v>
      </c>
      <c r="E647" s="161" t="s">
        <v>1</v>
      </c>
      <c r="F647" s="162" t="s">
        <v>1523</v>
      </c>
      <c r="H647" s="163">
        <v>2.625</v>
      </c>
      <c r="L647" s="159"/>
      <c r="M647" s="164"/>
      <c r="N647" s="165"/>
      <c r="O647" s="165"/>
      <c r="P647" s="165"/>
      <c r="Q647" s="165"/>
      <c r="R647" s="165"/>
      <c r="S647" s="165"/>
      <c r="T647" s="166"/>
      <c r="AT647" s="161" t="s">
        <v>160</v>
      </c>
      <c r="AU647" s="161" t="s">
        <v>80</v>
      </c>
      <c r="AV647" s="13" t="s">
        <v>80</v>
      </c>
      <c r="AW647" s="13" t="s">
        <v>27</v>
      </c>
      <c r="AX647" s="13" t="s">
        <v>71</v>
      </c>
      <c r="AY647" s="161" t="s">
        <v>152</v>
      </c>
    </row>
    <row r="648" spans="1:65" s="13" customFormat="1">
      <c r="B648" s="159"/>
      <c r="D648" s="160" t="s">
        <v>160</v>
      </c>
      <c r="E648" s="161" t="s">
        <v>1</v>
      </c>
      <c r="F648" s="162" t="s">
        <v>1056</v>
      </c>
      <c r="H648" s="163">
        <v>1.75</v>
      </c>
      <c r="L648" s="159"/>
      <c r="M648" s="164"/>
      <c r="N648" s="165"/>
      <c r="O648" s="165"/>
      <c r="P648" s="165"/>
      <c r="Q648" s="165"/>
      <c r="R648" s="165"/>
      <c r="S648" s="165"/>
      <c r="T648" s="166"/>
      <c r="AT648" s="161" t="s">
        <v>160</v>
      </c>
      <c r="AU648" s="161" t="s">
        <v>80</v>
      </c>
      <c r="AV648" s="13" t="s">
        <v>80</v>
      </c>
      <c r="AW648" s="13" t="s">
        <v>27</v>
      </c>
      <c r="AX648" s="13" t="s">
        <v>71</v>
      </c>
      <c r="AY648" s="161" t="s">
        <v>152</v>
      </c>
    </row>
    <row r="649" spans="1:65" s="13" customFormat="1">
      <c r="B649" s="159"/>
      <c r="D649" s="160" t="s">
        <v>160</v>
      </c>
      <c r="E649" s="161" t="s">
        <v>1</v>
      </c>
      <c r="F649" s="162" t="s">
        <v>1055</v>
      </c>
      <c r="H649" s="163">
        <v>1.82</v>
      </c>
      <c r="L649" s="159"/>
      <c r="M649" s="164"/>
      <c r="N649" s="165"/>
      <c r="O649" s="165"/>
      <c r="P649" s="165"/>
      <c r="Q649" s="165"/>
      <c r="R649" s="165"/>
      <c r="S649" s="165"/>
      <c r="T649" s="166"/>
      <c r="AT649" s="161" t="s">
        <v>160</v>
      </c>
      <c r="AU649" s="161" t="s">
        <v>80</v>
      </c>
      <c r="AV649" s="13" t="s">
        <v>80</v>
      </c>
      <c r="AW649" s="13" t="s">
        <v>27</v>
      </c>
      <c r="AX649" s="13" t="s">
        <v>71</v>
      </c>
      <c r="AY649" s="161" t="s">
        <v>152</v>
      </c>
    </row>
    <row r="650" spans="1:65" s="13" customFormat="1">
      <c r="B650" s="159"/>
      <c r="D650" s="160" t="s">
        <v>160</v>
      </c>
      <c r="E650" s="161" t="s">
        <v>1</v>
      </c>
      <c r="F650" s="162" t="s">
        <v>1524</v>
      </c>
      <c r="H650" s="163">
        <v>15</v>
      </c>
      <c r="L650" s="159"/>
      <c r="M650" s="164"/>
      <c r="N650" s="165"/>
      <c r="O650" s="165"/>
      <c r="P650" s="165"/>
      <c r="Q650" s="165"/>
      <c r="R650" s="165"/>
      <c r="S650" s="165"/>
      <c r="T650" s="166"/>
      <c r="AT650" s="161" t="s">
        <v>160</v>
      </c>
      <c r="AU650" s="161" t="s">
        <v>80</v>
      </c>
      <c r="AV650" s="13" t="s">
        <v>80</v>
      </c>
      <c r="AW650" s="13" t="s">
        <v>27</v>
      </c>
      <c r="AX650" s="13" t="s">
        <v>71</v>
      </c>
      <c r="AY650" s="161" t="s">
        <v>152</v>
      </c>
    </row>
    <row r="651" spans="1:65" s="13" customFormat="1">
      <c r="B651" s="159"/>
      <c r="D651" s="160" t="s">
        <v>160</v>
      </c>
      <c r="E651" s="161" t="s">
        <v>1</v>
      </c>
      <c r="F651" s="162" t="s">
        <v>1525</v>
      </c>
      <c r="H651" s="163">
        <v>1.25</v>
      </c>
      <c r="L651" s="159"/>
      <c r="M651" s="164"/>
      <c r="N651" s="165"/>
      <c r="O651" s="165"/>
      <c r="P651" s="165"/>
      <c r="Q651" s="165"/>
      <c r="R651" s="165"/>
      <c r="S651" s="165"/>
      <c r="T651" s="166"/>
      <c r="AT651" s="161" t="s">
        <v>160</v>
      </c>
      <c r="AU651" s="161" t="s">
        <v>80</v>
      </c>
      <c r="AV651" s="13" t="s">
        <v>80</v>
      </c>
      <c r="AW651" s="13" t="s">
        <v>27</v>
      </c>
      <c r="AX651" s="13" t="s">
        <v>71</v>
      </c>
      <c r="AY651" s="161" t="s">
        <v>152</v>
      </c>
    </row>
    <row r="652" spans="1:65" s="14" customFormat="1">
      <c r="B652" s="167"/>
      <c r="D652" s="160" t="s">
        <v>160</v>
      </c>
      <c r="E652" s="168" t="s">
        <v>1</v>
      </c>
      <c r="F652" s="169" t="s">
        <v>162</v>
      </c>
      <c r="H652" s="170">
        <v>29.445</v>
      </c>
      <c r="L652" s="167"/>
      <c r="M652" s="171"/>
      <c r="N652" s="172"/>
      <c r="O652" s="172"/>
      <c r="P652" s="172"/>
      <c r="Q652" s="172"/>
      <c r="R652" s="172"/>
      <c r="S652" s="172"/>
      <c r="T652" s="173"/>
      <c r="AT652" s="168" t="s">
        <v>160</v>
      </c>
      <c r="AU652" s="168" t="s">
        <v>80</v>
      </c>
      <c r="AV652" s="14" t="s">
        <v>158</v>
      </c>
      <c r="AW652" s="14" t="s">
        <v>27</v>
      </c>
      <c r="AX652" s="14" t="s">
        <v>71</v>
      </c>
      <c r="AY652" s="168" t="s">
        <v>152</v>
      </c>
    </row>
    <row r="653" spans="1:65" s="13" customFormat="1">
      <c r="B653" s="159"/>
      <c r="D653" s="160" t="s">
        <v>160</v>
      </c>
      <c r="E653" s="161" t="s">
        <v>1</v>
      </c>
      <c r="F653" s="162" t="s">
        <v>1858</v>
      </c>
      <c r="H653" s="163">
        <v>17.667000000000002</v>
      </c>
      <c r="L653" s="159"/>
      <c r="M653" s="164"/>
      <c r="N653" s="165"/>
      <c r="O653" s="165"/>
      <c r="P653" s="165"/>
      <c r="Q653" s="165"/>
      <c r="R653" s="165"/>
      <c r="S653" s="165"/>
      <c r="T653" s="166"/>
      <c r="AT653" s="161" t="s">
        <v>160</v>
      </c>
      <c r="AU653" s="161" t="s">
        <v>80</v>
      </c>
      <c r="AV653" s="13" t="s">
        <v>80</v>
      </c>
      <c r="AW653" s="13" t="s">
        <v>27</v>
      </c>
      <c r="AX653" s="13" t="s">
        <v>71</v>
      </c>
      <c r="AY653" s="161" t="s">
        <v>152</v>
      </c>
    </row>
    <row r="654" spans="1:65" s="14" customFormat="1">
      <c r="B654" s="167"/>
      <c r="D654" s="160" t="s">
        <v>160</v>
      </c>
      <c r="E654" s="168" t="s">
        <v>1</v>
      </c>
      <c r="F654" s="169" t="s">
        <v>162</v>
      </c>
      <c r="H654" s="170">
        <v>17.667000000000002</v>
      </c>
      <c r="L654" s="167"/>
      <c r="M654" s="183"/>
      <c r="N654" s="184"/>
      <c r="O654" s="184"/>
      <c r="P654" s="184"/>
      <c r="Q654" s="184"/>
      <c r="R654" s="184"/>
      <c r="S654" s="184"/>
      <c r="T654" s="185"/>
      <c r="AT654" s="168" t="s">
        <v>160</v>
      </c>
      <c r="AU654" s="168" t="s">
        <v>80</v>
      </c>
      <c r="AV654" s="14" t="s">
        <v>158</v>
      </c>
      <c r="AW654" s="14" t="s">
        <v>27</v>
      </c>
      <c r="AX654" s="14" t="s">
        <v>78</v>
      </c>
      <c r="AY654" s="168" t="s">
        <v>152</v>
      </c>
    </row>
    <row r="655" spans="1:65" s="2" customFormat="1" ht="6.95" customHeight="1">
      <c r="A655" s="30"/>
      <c r="B655" s="45"/>
      <c r="C655" s="46"/>
      <c r="D655" s="46"/>
      <c r="E655" s="46"/>
      <c r="F655" s="46"/>
      <c r="G655" s="46"/>
      <c r="H655" s="46"/>
      <c r="I655" s="46"/>
      <c r="J655" s="46"/>
      <c r="K655" s="46"/>
      <c r="L655" s="31"/>
      <c r="M655" s="30"/>
      <c r="O655" s="30"/>
      <c r="P655" s="30"/>
      <c r="Q655" s="30"/>
      <c r="R655" s="30"/>
      <c r="S655" s="30"/>
      <c r="T655" s="30"/>
      <c r="U655" s="30"/>
      <c r="V655" s="30"/>
      <c r="W655" s="30"/>
      <c r="X655" s="30"/>
      <c r="Y655" s="30"/>
      <c r="Z655" s="30"/>
      <c r="AA655" s="30"/>
      <c r="AB655" s="30"/>
      <c r="AC655" s="30"/>
      <c r="AD655" s="30"/>
      <c r="AE655" s="30"/>
    </row>
  </sheetData>
  <autoFilter ref="C140:K654"/>
  <mergeCells count="12">
    <mergeCell ref="E133:H133"/>
    <mergeCell ref="L2:V2"/>
    <mergeCell ref="E85:H85"/>
    <mergeCell ref="E87:H87"/>
    <mergeCell ref="E89:H89"/>
    <mergeCell ref="E129:H129"/>
    <mergeCell ref="E131:H131"/>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28"/>
  <sheetViews>
    <sheetView showGridLines="0" topLeftCell="A106" workbookViewId="0">
      <selection activeCell="I128" sqref="I128"/>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96"/>
    </row>
    <row r="2" spans="1:46" s="1" customFormat="1" ht="36.950000000000003" customHeight="1">
      <c r="L2" s="221" t="s">
        <v>5</v>
      </c>
      <c r="M2" s="222"/>
      <c r="N2" s="222"/>
      <c r="O2" s="222"/>
      <c r="P2" s="222"/>
      <c r="Q2" s="222"/>
      <c r="R2" s="222"/>
      <c r="S2" s="222"/>
      <c r="T2" s="222"/>
      <c r="U2" s="222"/>
      <c r="V2" s="222"/>
      <c r="AT2" s="18" t="s">
        <v>107</v>
      </c>
    </row>
    <row r="3" spans="1:46" s="1" customFormat="1" ht="6.95" customHeight="1">
      <c r="B3" s="19"/>
      <c r="C3" s="20"/>
      <c r="D3" s="20"/>
      <c r="E3" s="20"/>
      <c r="F3" s="20"/>
      <c r="G3" s="20"/>
      <c r="H3" s="20"/>
      <c r="I3" s="20"/>
      <c r="J3" s="20"/>
      <c r="K3" s="20"/>
      <c r="L3" s="21"/>
      <c r="AT3" s="18" t="s">
        <v>80</v>
      </c>
    </row>
    <row r="4" spans="1:46" s="1" customFormat="1" ht="24.95" customHeight="1">
      <c r="B4" s="21"/>
      <c r="D4" s="22" t="s">
        <v>113</v>
      </c>
      <c r="L4" s="21"/>
      <c r="M4" s="97" t="s">
        <v>10</v>
      </c>
      <c r="AT4" s="18" t="s">
        <v>3</v>
      </c>
    </row>
    <row r="5" spans="1:46" s="1" customFormat="1" ht="6.95" customHeight="1">
      <c r="B5" s="21"/>
      <c r="L5" s="21"/>
    </row>
    <row r="6" spans="1:46" s="1" customFormat="1" ht="12" customHeight="1">
      <c r="B6" s="21"/>
      <c r="D6" s="27" t="s">
        <v>13</v>
      </c>
      <c r="L6" s="21"/>
    </row>
    <row r="7" spans="1:46" s="1" customFormat="1" ht="16.5" customHeight="1">
      <c r="B7" s="21"/>
      <c r="E7" s="252" t="str">
        <f>'Rekapitulace stavby'!K6</f>
        <v>Komunitní centrum a hasičská zbrojnice Hněvčeves</v>
      </c>
      <c r="F7" s="253"/>
      <c r="G7" s="253"/>
      <c r="H7" s="253"/>
      <c r="L7" s="21"/>
    </row>
    <row r="8" spans="1:46" s="1" customFormat="1" ht="12" customHeight="1">
      <c r="B8" s="21"/>
      <c r="D8" s="27" t="s">
        <v>114</v>
      </c>
      <c r="L8" s="21"/>
    </row>
    <row r="9" spans="1:46" s="2" customFormat="1" ht="16.5" customHeight="1">
      <c r="A9" s="30"/>
      <c r="B9" s="31"/>
      <c r="C9" s="30"/>
      <c r="D9" s="30"/>
      <c r="E9" s="252" t="s">
        <v>1569</v>
      </c>
      <c r="F9" s="251"/>
      <c r="G9" s="251"/>
      <c r="H9" s="251"/>
      <c r="I9" s="30"/>
      <c r="J9" s="30"/>
      <c r="K9" s="30"/>
      <c r="L9" s="40"/>
      <c r="S9" s="30"/>
      <c r="T9" s="30"/>
      <c r="U9" s="30"/>
      <c r="V9" s="30"/>
      <c r="W9" s="30"/>
      <c r="X9" s="30"/>
      <c r="Y9" s="30"/>
      <c r="Z9" s="30"/>
      <c r="AA9" s="30"/>
      <c r="AB9" s="30"/>
      <c r="AC9" s="30"/>
      <c r="AD9" s="30"/>
      <c r="AE9" s="30"/>
    </row>
    <row r="10" spans="1:46" s="2" customFormat="1" ht="12" customHeight="1">
      <c r="A10" s="30"/>
      <c r="B10" s="31"/>
      <c r="C10" s="30"/>
      <c r="D10" s="27" t="s">
        <v>116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44" t="s">
        <v>1859</v>
      </c>
      <c r="F11" s="251"/>
      <c r="G11" s="251"/>
      <c r="H11" s="251"/>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7" t="s">
        <v>15</v>
      </c>
      <c r="E13" s="30"/>
      <c r="F13" s="25" t="s">
        <v>1</v>
      </c>
      <c r="G13" s="30"/>
      <c r="H13" s="30"/>
      <c r="I13" s="27" t="s">
        <v>16</v>
      </c>
      <c r="J13" s="25" t="s">
        <v>1</v>
      </c>
      <c r="K13" s="30"/>
      <c r="L13" s="40"/>
      <c r="S13" s="30"/>
      <c r="T13" s="30"/>
      <c r="U13" s="30"/>
      <c r="V13" s="30"/>
      <c r="W13" s="30"/>
      <c r="X13" s="30"/>
      <c r="Y13" s="30"/>
      <c r="Z13" s="30"/>
      <c r="AA13" s="30"/>
      <c r="AB13" s="30"/>
      <c r="AC13" s="30"/>
      <c r="AD13" s="30"/>
      <c r="AE13" s="30"/>
    </row>
    <row r="14" spans="1:46" s="2" customFormat="1" ht="12" customHeight="1">
      <c r="A14" s="30"/>
      <c r="B14" s="31"/>
      <c r="C14" s="30"/>
      <c r="D14" s="27" t="s">
        <v>17</v>
      </c>
      <c r="E14" s="30"/>
      <c r="F14" s="25" t="s">
        <v>18</v>
      </c>
      <c r="G14" s="30"/>
      <c r="H14" s="30"/>
      <c r="I14" s="27" t="s">
        <v>19</v>
      </c>
      <c r="J14" s="53">
        <f>'Rekapitulace stavby'!AN8</f>
        <v>43906</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7" t="s">
        <v>20</v>
      </c>
      <c r="E16" s="30"/>
      <c r="F16" s="30"/>
      <c r="G16" s="30"/>
      <c r="H16" s="30"/>
      <c r="I16" s="27" t="s">
        <v>21</v>
      </c>
      <c r="J16" s="25"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5" t="s">
        <v>22</v>
      </c>
      <c r="F17" s="30"/>
      <c r="G17" s="30"/>
      <c r="H17" s="30"/>
      <c r="I17" s="27" t="s">
        <v>23</v>
      </c>
      <c r="J17" s="25"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7" t="s">
        <v>24</v>
      </c>
      <c r="E19" s="30"/>
      <c r="F19" s="30"/>
      <c r="G19" s="30"/>
      <c r="H19" s="30"/>
      <c r="I19" s="27" t="s">
        <v>21</v>
      </c>
      <c r="J19" s="25">
        <f>'Rekapitulace stavby'!AN13</f>
        <v>3880966</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54" t="str">
        <f>'Rekapitulace stavby'!E14</f>
        <v>Kalkan s.r.o., Textilní 1091, 506 01 Jičín</v>
      </c>
      <c r="F20" s="254"/>
      <c r="G20" s="254"/>
      <c r="H20" s="254"/>
      <c r="I20" s="27" t="s">
        <v>23</v>
      </c>
      <c r="J20" s="25" t="str">
        <f>'Rekapitulace stavby'!AN14</f>
        <v>CZ03880966</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7" t="s">
        <v>26</v>
      </c>
      <c r="E22" s="30"/>
      <c r="F22" s="30"/>
      <c r="G22" s="30"/>
      <c r="H22" s="30"/>
      <c r="I22" s="27" t="s">
        <v>21</v>
      </c>
      <c r="J22" s="25" t="str">
        <f>IF('Rekapitulace stavby'!AN16="","",'Rekapitulace stavby'!AN16)</f>
        <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5" t="str">
        <f>IF('Rekapitulace stavby'!E17="","",'Rekapitulace stavby'!E17)</f>
        <v xml:space="preserve"> </v>
      </c>
      <c r="F23" s="30"/>
      <c r="G23" s="30"/>
      <c r="H23" s="30"/>
      <c r="I23" s="27" t="s">
        <v>23</v>
      </c>
      <c r="J23" s="25" t="str">
        <f>IF('Rekapitulace stavby'!AN17="","",'Rekapitulace stavby'!AN17)</f>
        <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7" t="s">
        <v>28</v>
      </c>
      <c r="E25" s="30"/>
      <c r="F25" s="30"/>
      <c r="G25" s="30"/>
      <c r="H25" s="30"/>
      <c r="I25" s="27" t="s">
        <v>21</v>
      </c>
      <c r="J25" s="25"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5" t="str">
        <f>IF('Rekapitulace stavby'!E20="","",'Rekapitulace stavby'!E20)</f>
        <v xml:space="preserve"> </v>
      </c>
      <c r="F26" s="30"/>
      <c r="G26" s="30"/>
      <c r="H26" s="30"/>
      <c r="I26" s="27" t="s">
        <v>23</v>
      </c>
      <c r="J26" s="25"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7" t="s">
        <v>29</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214.5" customHeight="1">
      <c r="A29" s="98"/>
      <c r="B29" s="99"/>
      <c r="C29" s="98"/>
      <c r="D29" s="98"/>
      <c r="E29" s="240" t="s">
        <v>118</v>
      </c>
      <c r="F29" s="240"/>
      <c r="G29" s="240"/>
      <c r="H29" s="240"/>
      <c r="I29" s="98"/>
      <c r="J29" s="98"/>
      <c r="K29" s="98"/>
      <c r="L29" s="100"/>
      <c r="S29" s="98"/>
      <c r="T29" s="98"/>
      <c r="U29" s="98"/>
      <c r="V29" s="98"/>
      <c r="W29" s="98"/>
      <c r="X29" s="98"/>
      <c r="Y29" s="98"/>
      <c r="Z29" s="98"/>
      <c r="AA29" s="98"/>
      <c r="AB29" s="98"/>
      <c r="AC29" s="98"/>
      <c r="AD29" s="98"/>
      <c r="AE29" s="98"/>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1" t="s">
        <v>31</v>
      </c>
      <c r="E32" s="30"/>
      <c r="F32" s="30"/>
      <c r="G32" s="30"/>
      <c r="H32" s="30"/>
      <c r="I32" s="30"/>
      <c r="J32" s="69">
        <f>ROUND(J120, 2)</f>
        <v>192381.11</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33</v>
      </c>
      <c r="G34" s="30"/>
      <c r="H34" s="30"/>
      <c r="I34" s="34" t="s">
        <v>32</v>
      </c>
      <c r="J34" s="34" t="s">
        <v>34</v>
      </c>
      <c r="K34" s="30"/>
      <c r="L34" s="40"/>
      <c r="S34" s="30"/>
      <c r="T34" s="30"/>
      <c r="U34" s="30"/>
      <c r="V34" s="30"/>
      <c r="W34" s="30"/>
      <c r="X34" s="30"/>
      <c r="Y34" s="30"/>
      <c r="Z34" s="30"/>
      <c r="AA34" s="30"/>
      <c r="AB34" s="30"/>
      <c r="AC34" s="30"/>
      <c r="AD34" s="30"/>
      <c r="AE34" s="30"/>
    </row>
    <row r="35" spans="1:31" s="2" customFormat="1" ht="14.45" customHeight="1">
      <c r="A35" s="30"/>
      <c r="B35" s="31"/>
      <c r="C35" s="30"/>
      <c r="D35" s="102" t="s">
        <v>35</v>
      </c>
      <c r="E35" s="27" t="s">
        <v>36</v>
      </c>
      <c r="F35" s="103">
        <f>ROUND((SUM(BE120:BE127)),  2)</f>
        <v>192381.11</v>
      </c>
      <c r="G35" s="30"/>
      <c r="H35" s="30"/>
      <c r="I35" s="104">
        <v>0.21</v>
      </c>
      <c r="J35" s="103">
        <f>ROUND(((SUM(BE120:BE127))*I35),  2)</f>
        <v>40400.03</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7" t="s">
        <v>37</v>
      </c>
      <c r="F36" s="103">
        <f>ROUND((SUM(BF120:BF127)),  2)</f>
        <v>0</v>
      </c>
      <c r="G36" s="30"/>
      <c r="H36" s="30"/>
      <c r="I36" s="104">
        <v>0.15</v>
      </c>
      <c r="J36" s="103">
        <f>ROUND(((SUM(BF120:BF127))*I36),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7" t="s">
        <v>38</v>
      </c>
      <c r="F37" s="103">
        <f>ROUND((SUM(BG120:BG127)),  2)</f>
        <v>0</v>
      </c>
      <c r="G37" s="30"/>
      <c r="H37" s="30"/>
      <c r="I37" s="104">
        <v>0.21</v>
      </c>
      <c r="J37" s="103">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7" t="s">
        <v>39</v>
      </c>
      <c r="F38" s="103">
        <f>ROUND((SUM(BH120:BH127)),  2)</f>
        <v>0</v>
      </c>
      <c r="G38" s="30"/>
      <c r="H38" s="30"/>
      <c r="I38" s="104">
        <v>0.15</v>
      </c>
      <c r="J38" s="103">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7" t="s">
        <v>40</v>
      </c>
      <c r="F39" s="103">
        <f>ROUND((SUM(BI120:BI127)),  2)</f>
        <v>0</v>
      </c>
      <c r="G39" s="30"/>
      <c r="H39" s="30"/>
      <c r="I39" s="104">
        <v>0</v>
      </c>
      <c r="J39" s="103">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5"/>
      <c r="D41" s="106" t="s">
        <v>41</v>
      </c>
      <c r="E41" s="58"/>
      <c r="F41" s="58"/>
      <c r="G41" s="107" t="s">
        <v>42</v>
      </c>
      <c r="H41" s="108" t="s">
        <v>43</v>
      </c>
      <c r="I41" s="58"/>
      <c r="J41" s="109">
        <f>SUM(J32:J39)</f>
        <v>232781.13999999998</v>
      </c>
      <c r="K41" s="110"/>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0"/>
      <c r="D50" s="41" t="s">
        <v>44</v>
      </c>
      <c r="E50" s="42"/>
      <c r="F50" s="42"/>
      <c r="G50" s="41" t="s">
        <v>45</v>
      </c>
      <c r="H50" s="42"/>
      <c r="I50" s="42"/>
      <c r="J50" s="42"/>
      <c r="K50" s="42"/>
      <c r="L50" s="40"/>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0"/>
      <c r="B61" s="31"/>
      <c r="C61" s="30"/>
      <c r="D61" s="43" t="s">
        <v>46</v>
      </c>
      <c r="E61" s="33"/>
      <c r="F61" s="111" t="s">
        <v>47</v>
      </c>
      <c r="G61" s="43" t="s">
        <v>46</v>
      </c>
      <c r="H61" s="33"/>
      <c r="I61" s="33"/>
      <c r="J61" s="112" t="s">
        <v>47</v>
      </c>
      <c r="K61" s="33"/>
      <c r="L61" s="40"/>
      <c r="S61" s="30"/>
      <c r="T61" s="30"/>
      <c r="U61" s="30"/>
      <c r="V61" s="30"/>
      <c r="W61" s="30"/>
      <c r="X61" s="30"/>
      <c r="Y61" s="30"/>
      <c r="Z61" s="30"/>
      <c r="AA61" s="30"/>
      <c r="AB61" s="30"/>
      <c r="AC61" s="30"/>
      <c r="AD61" s="30"/>
      <c r="AE61" s="30"/>
    </row>
    <row r="62" spans="1:31">
      <c r="B62" s="21"/>
      <c r="L62" s="21"/>
    </row>
    <row r="63" spans="1:31">
      <c r="B63" s="21"/>
      <c r="L63" s="21"/>
    </row>
    <row r="64" spans="1:31">
      <c r="B64" s="21"/>
      <c r="L64" s="21"/>
    </row>
    <row r="65" spans="1:31" s="2" customFormat="1" ht="12.75">
      <c r="A65" s="30"/>
      <c r="B65" s="31"/>
      <c r="C65" s="30"/>
      <c r="D65" s="41" t="s">
        <v>48</v>
      </c>
      <c r="E65" s="44"/>
      <c r="F65" s="44"/>
      <c r="G65" s="41" t="s">
        <v>49</v>
      </c>
      <c r="H65" s="44"/>
      <c r="I65" s="44"/>
      <c r="J65" s="44"/>
      <c r="K65" s="44"/>
      <c r="L65" s="40"/>
      <c r="S65" s="30"/>
      <c r="T65" s="30"/>
      <c r="U65" s="30"/>
      <c r="V65" s="30"/>
      <c r="W65" s="30"/>
      <c r="X65" s="30"/>
      <c r="Y65" s="30"/>
      <c r="Z65" s="30"/>
      <c r="AA65" s="30"/>
      <c r="AB65" s="30"/>
      <c r="AC65" s="30"/>
      <c r="AD65" s="30"/>
      <c r="AE65" s="30"/>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0"/>
      <c r="B76" s="31"/>
      <c r="C76" s="30"/>
      <c r="D76" s="43" t="s">
        <v>46</v>
      </c>
      <c r="E76" s="33"/>
      <c r="F76" s="111" t="s">
        <v>47</v>
      </c>
      <c r="G76" s="43" t="s">
        <v>46</v>
      </c>
      <c r="H76" s="33"/>
      <c r="I76" s="33"/>
      <c r="J76" s="112" t="s">
        <v>47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22" t="s">
        <v>119</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7" t="s">
        <v>13</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52" t="str">
        <f>E7</f>
        <v>Komunitní centrum a hasičská zbrojnice Hněvčeves</v>
      </c>
      <c r="F85" s="253"/>
      <c r="G85" s="253"/>
      <c r="H85" s="253"/>
      <c r="I85" s="30"/>
      <c r="J85" s="30"/>
      <c r="K85" s="30"/>
      <c r="L85" s="40"/>
      <c r="S85" s="30"/>
      <c r="T85" s="30"/>
      <c r="U85" s="30"/>
      <c r="V85" s="30"/>
      <c r="W85" s="30"/>
      <c r="X85" s="30"/>
      <c r="Y85" s="30"/>
      <c r="Z85" s="30"/>
      <c r="AA85" s="30"/>
      <c r="AB85" s="30"/>
      <c r="AC85" s="30"/>
      <c r="AD85" s="30"/>
      <c r="AE85" s="30"/>
    </row>
    <row r="86" spans="1:31" s="1" customFormat="1" ht="12" customHeight="1">
      <c r="B86" s="21"/>
      <c r="C86" s="27" t="s">
        <v>114</v>
      </c>
      <c r="L86" s="21"/>
    </row>
    <row r="87" spans="1:31" s="2" customFormat="1" ht="16.5" customHeight="1">
      <c r="A87" s="30"/>
      <c r="B87" s="31"/>
      <c r="C87" s="30"/>
      <c r="D87" s="30"/>
      <c r="E87" s="252" t="s">
        <v>1569</v>
      </c>
      <c r="F87" s="251"/>
      <c r="G87" s="251"/>
      <c r="H87" s="251"/>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7" t="s">
        <v>116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44" t="str">
        <f>E11</f>
        <v>03.1 - Zpevněné plochy</v>
      </c>
      <c r="F89" s="251"/>
      <c r="G89" s="251"/>
      <c r="H89" s="251"/>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7" t="s">
        <v>17</v>
      </c>
      <c r="D91" s="30"/>
      <c r="E91" s="30"/>
      <c r="F91" s="25" t="str">
        <f>F14</f>
        <v>Hněvčeves 54</v>
      </c>
      <c r="G91" s="30"/>
      <c r="H91" s="30"/>
      <c r="I91" s="27" t="s">
        <v>19</v>
      </c>
      <c r="J91" s="53">
        <f>IF(J14="","",J14)</f>
        <v>43906</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7" t="s">
        <v>20</v>
      </c>
      <c r="D93" s="30"/>
      <c r="E93" s="30"/>
      <c r="F93" s="25" t="str">
        <f>E17</f>
        <v>Obec Hněvčeves, Hněvčeves 54, 503 15</v>
      </c>
      <c r="G93" s="30"/>
      <c r="H93" s="30"/>
      <c r="I93" s="27" t="s">
        <v>26</v>
      </c>
      <c r="J93" s="28" t="str">
        <f>E23</f>
        <v xml:space="preserve"> </v>
      </c>
      <c r="K93" s="30"/>
      <c r="L93" s="40"/>
      <c r="S93" s="30"/>
      <c r="T93" s="30"/>
      <c r="U93" s="30"/>
      <c r="V93" s="30"/>
      <c r="W93" s="30"/>
      <c r="X93" s="30"/>
      <c r="Y93" s="30"/>
      <c r="Z93" s="30"/>
      <c r="AA93" s="30"/>
      <c r="AB93" s="30"/>
      <c r="AC93" s="30"/>
      <c r="AD93" s="30"/>
      <c r="AE93" s="30"/>
    </row>
    <row r="94" spans="1:31" s="2" customFormat="1" ht="15.2" customHeight="1">
      <c r="A94" s="30"/>
      <c r="B94" s="31"/>
      <c r="C94" s="27" t="s">
        <v>24</v>
      </c>
      <c r="D94" s="30"/>
      <c r="E94" s="30"/>
      <c r="F94" s="25" t="str">
        <f>IF(E20="","",E20)</f>
        <v>Kalkan s.r.o., Textilní 1091, 506 01 Jičín</v>
      </c>
      <c r="G94" s="30"/>
      <c r="H94" s="30"/>
      <c r="I94" s="27" t="s">
        <v>28</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3" t="s">
        <v>120</v>
      </c>
      <c r="D96" s="105"/>
      <c r="E96" s="105"/>
      <c r="F96" s="105"/>
      <c r="G96" s="105"/>
      <c r="H96" s="105"/>
      <c r="I96" s="105"/>
      <c r="J96" s="114" t="s">
        <v>121</v>
      </c>
      <c r="K96" s="105"/>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5" t="s">
        <v>122</v>
      </c>
      <c r="D98" s="30"/>
      <c r="E98" s="30"/>
      <c r="F98" s="30"/>
      <c r="G98" s="30"/>
      <c r="H98" s="30"/>
      <c r="I98" s="30"/>
      <c r="J98" s="69">
        <f>J120</f>
        <v>192381.11000000002</v>
      </c>
      <c r="K98" s="30"/>
      <c r="L98" s="40"/>
      <c r="S98" s="30"/>
      <c r="T98" s="30"/>
      <c r="U98" s="30"/>
      <c r="V98" s="30"/>
      <c r="W98" s="30"/>
      <c r="X98" s="30"/>
      <c r="Y98" s="30"/>
      <c r="Z98" s="30"/>
      <c r="AA98" s="30"/>
      <c r="AB98" s="30"/>
      <c r="AC98" s="30"/>
      <c r="AD98" s="30"/>
      <c r="AE98" s="30"/>
      <c r="AU98" s="18" t="s">
        <v>123</v>
      </c>
    </row>
    <row r="99" spans="1:47" s="2" customFormat="1" ht="21.7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6.95" customHeight="1">
      <c r="A100" s="30"/>
      <c r="B100" s="45"/>
      <c r="C100" s="46"/>
      <c r="D100" s="46"/>
      <c r="E100" s="46"/>
      <c r="F100" s="46"/>
      <c r="G100" s="46"/>
      <c r="H100" s="46"/>
      <c r="I100" s="46"/>
      <c r="J100" s="46"/>
      <c r="K100" s="46"/>
      <c r="L100" s="40"/>
      <c r="S100" s="30"/>
      <c r="T100" s="30"/>
      <c r="U100" s="30"/>
      <c r="V100" s="30"/>
      <c r="W100" s="30"/>
      <c r="X100" s="30"/>
      <c r="Y100" s="30"/>
      <c r="Z100" s="30"/>
      <c r="AA100" s="30"/>
      <c r="AB100" s="30"/>
      <c r="AC100" s="30"/>
      <c r="AD100" s="30"/>
      <c r="AE100" s="30"/>
    </row>
    <row r="104" spans="1:47" s="2" customFormat="1" ht="6.95" customHeight="1">
      <c r="A104" s="30"/>
      <c r="B104" s="47"/>
      <c r="C104" s="48"/>
      <c r="D104" s="48"/>
      <c r="E104" s="48"/>
      <c r="F104" s="48"/>
      <c r="G104" s="48"/>
      <c r="H104" s="48"/>
      <c r="I104" s="48"/>
      <c r="J104" s="48"/>
      <c r="K104" s="48"/>
      <c r="L104" s="40"/>
      <c r="S104" s="30"/>
      <c r="T104" s="30"/>
      <c r="U104" s="30"/>
      <c r="V104" s="30"/>
      <c r="W104" s="30"/>
      <c r="X104" s="30"/>
      <c r="Y104" s="30"/>
      <c r="Z104" s="30"/>
      <c r="AA104" s="30"/>
      <c r="AB104" s="30"/>
      <c r="AC104" s="30"/>
      <c r="AD104" s="30"/>
      <c r="AE104" s="30"/>
    </row>
    <row r="105" spans="1:47" s="2" customFormat="1" ht="24.95" customHeight="1">
      <c r="A105" s="30"/>
      <c r="B105" s="31"/>
      <c r="C105" s="22" t="s">
        <v>137</v>
      </c>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12" customHeight="1">
      <c r="A107" s="30"/>
      <c r="B107" s="31"/>
      <c r="C107" s="27" t="s">
        <v>13</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6.5" customHeight="1">
      <c r="A108" s="30"/>
      <c r="B108" s="31"/>
      <c r="C108" s="30"/>
      <c r="D108" s="30"/>
      <c r="E108" s="252" t="str">
        <f>E7</f>
        <v>Komunitní centrum a hasičská zbrojnice Hněvčeves</v>
      </c>
      <c r="F108" s="253"/>
      <c r="G108" s="253"/>
      <c r="H108" s="253"/>
      <c r="I108" s="30"/>
      <c r="J108" s="30"/>
      <c r="K108" s="30"/>
      <c r="L108" s="40"/>
      <c r="S108" s="30"/>
      <c r="T108" s="30"/>
      <c r="U108" s="30"/>
      <c r="V108" s="30"/>
      <c r="W108" s="30"/>
      <c r="X108" s="30"/>
      <c r="Y108" s="30"/>
      <c r="Z108" s="30"/>
      <c r="AA108" s="30"/>
      <c r="AB108" s="30"/>
      <c r="AC108" s="30"/>
      <c r="AD108" s="30"/>
      <c r="AE108" s="30"/>
    </row>
    <row r="109" spans="1:47" s="1" customFormat="1" ht="12" customHeight="1">
      <c r="B109" s="21"/>
      <c r="C109" s="27" t="s">
        <v>114</v>
      </c>
      <c r="L109" s="21"/>
    </row>
    <row r="110" spans="1:47" s="2" customFormat="1" ht="16.5" customHeight="1">
      <c r="A110" s="30"/>
      <c r="B110" s="31"/>
      <c r="C110" s="30"/>
      <c r="D110" s="30"/>
      <c r="E110" s="252" t="s">
        <v>1569</v>
      </c>
      <c r="F110" s="251"/>
      <c r="G110" s="251"/>
      <c r="H110" s="251"/>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7" t="s">
        <v>116</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4" t="str">
        <f>E11</f>
        <v>03.1 - Zpevněné plochy</v>
      </c>
      <c r="F112" s="251"/>
      <c r="G112" s="251"/>
      <c r="H112" s="251"/>
      <c r="I112" s="30"/>
      <c r="J112" s="30"/>
      <c r="K112" s="30"/>
      <c r="L112" s="40"/>
      <c r="S112" s="30"/>
      <c r="T112" s="30"/>
      <c r="U112" s="30"/>
      <c r="V112" s="30"/>
      <c r="W112" s="30"/>
      <c r="X112" s="30"/>
      <c r="Y112" s="30"/>
      <c r="Z112" s="30"/>
      <c r="AA112" s="30"/>
      <c r="AB112" s="30"/>
      <c r="AC112" s="30"/>
      <c r="AD112" s="30"/>
      <c r="AE112" s="30"/>
    </row>
    <row r="113" spans="1:65" s="2" customFormat="1" ht="6.95"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7" t="s">
        <v>17</v>
      </c>
      <c r="D114" s="30"/>
      <c r="E114" s="30"/>
      <c r="F114" s="25" t="str">
        <f>F14</f>
        <v>Hněvčeves 54</v>
      </c>
      <c r="G114" s="30"/>
      <c r="H114" s="30"/>
      <c r="I114" s="27" t="s">
        <v>19</v>
      </c>
      <c r="J114" s="53">
        <f>IF(J14="","",J14)</f>
        <v>43906</v>
      </c>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5.2" customHeight="1">
      <c r="A116" s="30"/>
      <c r="B116" s="31"/>
      <c r="C116" s="27" t="s">
        <v>20</v>
      </c>
      <c r="D116" s="30"/>
      <c r="E116" s="30"/>
      <c r="F116" s="25" t="str">
        <f>E17</f>
        <v>Obec Hněvčeves, Hněvčeves 54, 503 15</v>
      </c>
      <c r="G116" s="30"/>
      <c r="H116" s="30"/>
      <c r="I116" s="27" t="s">
        <v>26</v>
      </c>
      <c r="J116" s="28" t="str">
        <f>E23</f>
        <v xml:space="preserve"> </v>
      </c>
      <c r="K116" s="30"/>
      <c r="L116" s="40"/>
      <c r="S116" s="30"/>
      <c r="T116" s="30"/>
      <c r="U116" s="30"/>
      <c r="V116" s="30"/>
      <c r="W116" s="30"/>
      <c r="X116" s="30"/>
      <c r="Y116" s="30"/>
      <c r="Z116" s="30"/>
      <c r="AA116" s="30"/>
      <c r="AB116" s="30"/>
      <c r="AC116" s="30"/>
      <c r="AD116" s="30"/>
      <c r="AE116" s="30"/>
    </row>
    <row r="117" spans="1:65" s="2" customFormat="1" ht="15.2" customHeight="1">
      <c r="A117" s="30"/>
      <c r="B117" s="31"/>
      <c r="C117" s="27" t="s">
        <v>24</v>
      </c>
      <c r="D117" s="30"/>
      <c r="E117" s="30"/>
      <c r="F117" s="25" t="str">
        <f>IF(E20="","",E20)</f>
        <v>Kalkan s.r.o., Textilní 1091, 506 01 Jičín</v>
      </c>
      <c r="G117" s="30"/>
      <c r="H117" s="30"/>
      <c r="I117" s="27" t="s">
        <v>28</v>
      </c>
      <c r="J117" s="28" t="str">
        <f>E26</f>
        <v xml:space="preserve"> </v>
      </c>
      <c r="K117" s="30"/>
      <c r="L117" s="40"/>
      <c r="S117" s="30"/>
      <c r="T117" s="30"/>
      <c r="U117" s="30"/>
      <c r="V117" s="30"/>
      <c r="W117" s="30"/>
      <c r="X117" s="30"/>
      <c r="Y117" s="30"/>
      <c r="Z117" s="30"/>
      <c r="AA117" s="30"/>
      <c r="AB117" s="30"/>
      <c r="AC117" s="30"/>
      <c r="AD117" s="30"/>
      <c r="AE117" s="30"/>
    </row>
    <row r="118" spans="1:65" s="2" customFormat="1" ht="10.3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11" customFormat="1" ht="29.25" customHeight="1">
      <c r="A119" s="124"/>
      <c r="B119" s="125"/>
      <c r="C119" s="126" t="s">
        <v>138</v>
      </c>
      <c r="D119" s="127" t="s">
        <v>56</v>
      </c>
      <c r="E119" s="127" t="s">
        <v>52</v>
      </c>
      <c r="F119" s="127" t="s">
        <v>53</v>
      </c>
      <c r="G119" s="127" t="s">
        <v>139</v>
      </c>
      <c r="H119" s="127" t="s">
        <v>140</v>
      </c>
      <c r="I119" s="127" t="s">
        <v>141</v>
      </c>
      <c r="J119" s="127" t="s">
        <v>121</v>
      </c>
      <c r="K119" s="128" t="s">
        <v>142</v>
      </c>
      <c r="L119" s="129"/>
      <c r="M119" s="60" t="s">
        <v>1</v>
      </c>
      <c r="N119" s="61" t="s">
        <v>35</v>
      </c>
      <c r="O119" s="61" t="s">
        <v>143</v>
      </c>
      <c r="P119" s="61" t="s">
        <v>144</v>
      </c>
      <c r="Q119" s="61" t="s">
        <v>145</v>
      </c>
      <c r="R119" s="61" t="s">
        <v>146</v>
      </c>
      <c r="S119" s="61" t="s">
        <v>147</v>
      </c>
      <c r="T119" s="62" t="s">
        <v>148</v>
      </c>
      <c r="U119" s="124"/>
      <c r="V119" s="124"/>
      <c r="W119" s="124"/>
      <c r="X119" s="124"/>
      <c r="Y119" s="124"/>
      <c r="Z119" s="124"/>
      <c r="AA119" s="124"/>
      <c r="AB119" s="124"/>
      <c r="AC119" s="124"/>
      <c r="AD119" s="124"/>
      <c r="AE119" s="124"/>
    </row>
    <row r="120" spans="1:65" s="2" customFormat="1" ht="22.9" customHeight="1">
      <c r="A120" s="30"/>
      <c r="B120" s="31"/>
      <c r="C120" s="67" t="s">
        <v>149</v>
      </c>
      <c r="D120" s="30"/>
      <c r="E120" s="30"/>
      <c r="F120" s="30"/>
      <c r="G120" s="30"/>
      <c r="H120" s="30"/>
      <c r="I120" s="30"/>
      <c r="J120" s="130">
        <f>BK120</f>
        <v>192381.11000000002</v>
      </c>
      <c r="K120" s="30"/>
      <c r="L120" s="31"/>
      <c r="M120" s="63"/>
      <c r="N120" s="54"/>
      <c r="O120" s="64"/>
      <c r="P120" s="131">
        <f>SUM(P121:P127)</f>
        <v>0</v>
      </c>
      <c r="Q120" s="64"/>
      <c r="R120" s="131">
        <f>SUM(R121:R127)</f>
        <v>0</v>
      </c>
      <c r="S120" s="64"/>
      <c r="T120" s="132">
        <f>SUM(T121:T127)</f>
        <v>0</v>
      </c>
      <c r="U120" s="30"/>
      <c r="V120" s="30"/>
      <c r="W120" s="30"/>
      <c r="X120" s="30"/>
      <c r="Y120" s="30"/>
      <c r="Z120" s="30"/>
      <c r="AA120" s="30"/>
      <c r="AB120" s="30"/>
      <c r="AC120" s="30"/>
      <c r="AD120" s="30"/>
      <c r="AE120" s="30"/>
      <c r="AT120" s="18" t="s">
        <v>70</v>
      </c>
      <c r="AU120" s="18" t="s">
        <v>123</v>
      </c>
      <c r="BK120" s="133">
        <f>SUM(BK121:BK127)</f>
        <v>192381.11000000002</v>
      </c>
    </row>
    <row r="121" spans="1:65" s="2" customFormat="1" ht="33" customHeight="1">
      <c r="A121" s="30"/>
      <c r="B121" s="146"/>
      <c r="C121" s="147" t="s">
        <v>78</v>
      </c>
      <c r="D121" s="147" t="s">
        <v>154</v>
      </c>
      <c r="E121" s="148" t="s">
        <v>78</v>
      </c>
      <c r="F121" s="149" t="s">
        <v>1528</v>
      </c>
      <c r="G121" s="150" t="s">
        <v>157</v>
      </c>
      <c r="H121" s="151">
        <v>79.8</v>
      </c>
      <c r="I121" s="152">
        <v>739.2</v>
      </c>
      <c r="J121" s="152">
        <f>ROUND(I121*H121,2)</f>
        <v>58988.160000000003</v>
      </c>
      <c r="K121" s="149" t="s">
        <v>1</v>
      </c>
      <c r="L121" s="31"/>
      <c r="M121" s="153" t="s">
        <v>1</v>
      </c>
      <c r="N121" s="154" t="s">
        <v>36</v>
      </c>
      <c r="O121" s="155">
        <v>0</v>
      </c>
      <c r="P121" s="155">
        <f>O121*H121</f>
        <v>0</v>
      </c>
      <c r="Q121" s="155">
        <v>0</v>
      </c>
      <c r="R121" s="155">
        <f>Q121*H121</f>
        <v>0</v>
      </c>
      <c r="S121" s="155">
        <v>0</v>
      </c>
      <c r="T121" s="156">
        <f>S121*H121</f>
        <v>0</v>
      </c>
      <c r="U121" s="30"/>
      <c r="V121" s="30"/>
      <c r="W121" s="30"/>
      <c r="X121" s="30"/>
      <c r="Y121" s="30"/>
      <c r="Z121" s="30"/>
      <c r="AA121" s="30"/>
      <c r="AB121" s="30"/>
      <c r="AC121" s="30"/>
      <c r="AD121" s="30"/>
      <c r="AE121" s="30"/>
      <c r="AR121" s="157" t="s">
        <v>158</v>
      </c>
      <c r="AT121" s="157" t="s">
        <v>154</v>
      </c>
      <c r="AU121" s="157" t="s">
        <v>71</v>
      </c>
      <c r="AY121" s="18" t="s">
        <v>152</v>
      </c>
      <c r="BE121" s="158">
        <f>IF(N121="základní",J121,0)</f>
        <v>58988.160000000003</v>
      </c>
      <c r="BF121" s="158">
        <f>IF(N121="snížená",J121,0)</f>
        <v>0</v>
      </c>
      <c r="BG121" s="158">
        <f>IF(N121="zákl. přenesená",J121,0)</f>
        <v>0</v>
      </c>
      <c r="BH121" s="158">
        <f>IF(N121="sníž. přenesená",J121,0)</f>
        <v>0</v>
      </c>
      <c r="BI121" s="158">
        <f>IF(N121="nulová",J121,0)</f>
        <v>0</v>
      </c>
      <c r="BJ121" s="18" t="s">
        <v>78</v>
      </c>
      <c r="BK121" s="158">
        <f>ROUND(I121*H121,2)</f>
        <v>58988.160000000003</v>
      </c>
      <c r="BL121" s="18" t="s">
        <v>158</v>
      </c>
      <c r="BM121" s="157" t="s">
        <v>603</v>
      </c>
    </row>
    <row r="122" spans="1:65" s="2" customFormat="1" ht="33" customHeight="1">
      <c r="A122" s="30"/>
      <c r="B122" s="146"/>
      <c r="C122" s="147" t="s">
        <v>80</v>
      </c>
      <c r="D122" s="147" t="s">
        <v>154</v>
      </c>
      <c r="E122" s="148" t="s">
        <v>80</v>
      </c>
      <c r="F122" s="149" t="s">
        <v>1529</v>
      </c>
      <c r="G122" s="150" t="s">
        <v>157</v>
      </c>
      <c r="H122" s="151">
        <v>50.8</v>
      </c>
      <c r="I122" s="152">
        <v>616</v>
      </c>
      <c r="J122" s="152">
        <f>ROUND(I122*H122,2)</f>
        <v>31292.799999999999</v>
      </c>
      <c r="K122" s="149" t="s">
        <v>1</v>
      </c>
      <c r="L122" s="31"/>
      <c r="M122" s="153" t="s">
        <v>1</v>
      </c>
      <c r="N122" s="154" t="s">
        <v>36</v>
      </c>
      <c r="O122" s="155">
        <v>0</v>
      </c>
      <c r="P122" s="155">
        <f>O122*H122</f>
        <v>0</v>
      </c>
      <c r="Q122" s="155">
        <v>0</v>
      </c>
      <c r="R122" s="155">
        <f>Q122*H122</f>
        <v>0</v>
      </c>
      <c r="S122" s="155">
        <v>0</v>
      </c>
      <c r="T122" s="156">
        <f>S122*H122</f>
        <v>0</v>
      </c>
      <c r="U122" s="30"/>
      <c r="V122" s="30"/>
      <c r="W122" s="30"/>
      <c r="X122" s="30"/>
      <c r="Y122" s="30"/>
      <c r="Z122" s="30"/>
      <c r="AA122" s="30"/>
      <c r="AB122" s="30"/>
      <c r="AC122" s="30"/>
      <c r="AD122" s="30"/>
      <c r="AE122" s="30"/>
      <c r="AR122" s="157" t="s">
        <v>158</v>
      </c>
      <c r="AT122" s="157" t="s">
        <v>154</v>
      </c>
      <c r="AU122" s="157" t="s">
        <v>71</v>
      </c>
      <c r="AY122" s="18" t="s">
        <v>152</v>
      </c>
      <c r="BE122" s="158">
        <f>IF(N122="základní",J122,0)</f>
        <v>31292.799999999999</v>
      </c>
      <c r="BF122" s="158">
        <f>IF(N122="snížená",J122,0)</f>
        <v>0</v>
      </c>
      <c r="BG122" s="158">
        <f>IF(N122="zákl. přenesená",J122,0)</f>
        <v>0</v>
      </c>
      <c r="BH122" s="158">
        <f>IF(N122="sníž. přenesená",J122,0)</f>
        <v>0</v>
      </c>
      <c r="BI122" s="158">
        <f>IF(N122="nulová",J122,0)</f>
        <v>0</v>
      </c>
      <c r="BJ122" s="18" t="s">
        <v>78</v>
      </c>
      <c r="BK122" s="158">
        <f>ROUND(I122*H122,2)</f>
        <v>31292.799999999999</v>
      </c>
      <c r="BL122" s="18" t="s">
        <v>158</v>
      </c>
      <c r="BM122" s="157" t="s">
        <v>1530</v>
      </c>
    </row>
    <row r="123" spans="1:65" s="2" customFormat="1" ht="21.75" customHeight="1">
      <c r="A123" s="30"/>
      <c r="B123" s="146"/>
      <c r="C123" s="147" t="s">
        <v>170</v>
      </c>
      <c r="D123" s="147" t="s">
        <v>154</v>
      </c>
      <c r="E123" s="148" t="s">
        <v>170</v>
      </c>
      <c r="F123" s="149" t="s">
        <v>1531</v>
      </c>
      <c r="G123" s="150" t="s">
        <v>157</v>
      </c>
      <c r="H123" s="151">
        <v>130.56</v>
      </c>
      <c r="I123" s="152">
        <v>277.2</v>
      </c>
      <c r="J123" s="152">
        <f>ROUND(I123*H123,2)</f>
        <v>36191.230000000003</v>
      </c>
      <c r="K123" s="149" t="s">
        <v>1</v>
      </c>
      <c r="L123" s="31"/>
      <c r="M123" s="153" t="s">
        <v>1</v>
      </c>
      <c r="N123" s="154" t="s">
        <v>36</v>
      </c>
      <c r="O123" s="155">
        <v>0</v>
      </c>
      <c r="P123" s="155">
        <f>O123*H123</f>
        <v>0</v>
      </c>
      <c r="Q123" s="155">
        <v>0</v>
      </c>
      <c r="R123" s="155">
        <f>Q123*H123</f>
        <v>0</v>
      </c>
      <c r="S123" s="155">
        <v>0</v>
      </c>
      <c r="T123" s="156">
        <f>S123*H123</f>
        <v>0</v>
      </c>
      <c r="U123" s="30"/>
      <c r="V123" s="30"/>
      <c r="W123" s="30"/>
      <c r="X123" s="30"/>
      <c r="Y123" s="30"/>
      <c r="Z123" s="30"/>
      <c r="AA123" s="30"/>
      <c r="AB123" s="30"/>
      <c r="AC123" s="30"/>
      <c r="AD123" s="30"/>
      <c r="AE123" s="30"/>
      <c r="AR123" s="157" t="s">
        <v>158</v>
      </c>
      <c r="AT123" s="157" t="s">
        <v>154</v>
      </c>
      <c r="AU123" s="157" t="s">
        <v>71</v>
      </c>
      <c r="AY123" s="18" t="s">
        <v>152</v>
      </c>
      <c r="BE123" s="158">
        <f>IF(N123="základní",J123,0)</f>
        <v>36191.230000000003</v>
      </c>
      <c r="BF123" s="158">
        <f>IF(N123="snížená",J123,0)</f>
        <v>0</v>
      </c>
      <c r="BG123" s="158">
        <f>IF(N123="zákl. přenesená",J123,0)</f>
        <v>0</v>
      </c>
      <c r="BH123" s="158">
        <f>IF(N123="sníž. přenesená",J123,0)</f>
        <v>0</v>
      </c>
      <c r="BI123" s="158">
        <f>IF(N123="nulová",J123,0)</f>
        <v>0</v>
      </c>
      <c r="BJ123" s="18" t="s">
        <v>78</v>
      </c>
      <c r="BK123" s="158">
        <f>ROUND(I123*H123,2)</f>
        <v>36191.230000000003</v>
      </c>
      <c r="BL123" s="18" t="s">
        <v>158</v>
      </c>
      <c r="BM123" s="157" t="s">
        <v>1532</v>
      </c>
    </row>
    <row r="124" spans="1:65" s="13" customFormat="1">
      <c r="B124" s="159"/>
      <c r="D124" s="160" t="s">
        <v>160</v>
      </c>
      <c r="E124" s="161" t="s">
        <v>1</v>
      </c>
      <c r="F124" s="162" t="s">
        <v>1860</v>
      </c>
      <c r="H124" s="163">
        <v>130.56</v>
      </c>
      <c r="L124" s="159"/>
      <c r="M124" s="164"/>
      <c r="N124" s="165"/>
      <c r="O124" s="165"/>
      <c r="P124" s="165"/>
      <c r="Q124" s="165"/>
      <c r="R124" s="165"/>
      <c r="S124" s="165"/>
      <c r="T124" s="166"/>
      <c r="AT124" s="161" t="s">
        <v>160</v>
      </c>
      <c r="AU124" s="161" t="s">
        <v>71</v>
      </c>
      <c r="AV124" s="13" t="s">
        <v>80</v>
      </c>
      <c r="AW124" s="13" t="s">
        <v>27</v>
      </c>
      <c r="AX124" s="13" t="s">
        <v>78</v>
      </c>
      <c r="AY124" s="161" t="s">
        <v>152</v>
      </c>
    </row>
    <row r="125" spans="1:65" s="2" customFormat="1" ht="33" customHeight="1">
      <c r="A125" s="30"/>
      <c r="B125" s="146"/>
      <c r="C125" s="147" t="s">
        <v>158</v>
      </c>
      <c r="D125" s="147" t="s">
        <v>154</v>
      </c>
      <c r="E125" s="148" t="s">
        <v>158</v>
      </c>
      <c r="F125" s="149" t="s">
        <v>1534</v>
      </c>
      <c r="G125" s="150" t="s">
        <v>157</v>
      </c>
      <c r="H125" s="151">
        <v>192.1</v>
      </c>
      <c r="I125" s="152">
        <v>92.4</v>
      </c>
      <c r="J125" s="152">
        <f>ROUND(I125*H125,2)</f>
        <v>17750.04</v>
      </c>
      <c r="K125" s="149" t="s">
        <v>1</v>
      </c>
      <c r="L125" s="31"/>
      <c r="M125" s="153" t="s">
        <v>1</v>
      </c>
      <c r="N125" s="154" t="s">
        <v>36</v>
      </c>
      <c r="O125" s="155">
        <v>0</v>
      </c>
      <c r="P125" s="155">
        <f>O125*H125</f>
        <v>0</v>
      </c>
      <c r="Q125" s="155">
        <v>0</v>
      </c>
      <c r="R125" s="155">
        <f>Q125*H125</f>
        <v>0</v>
      </c>
      <c r="S125" s="155">
        <v>0</v>
      </c>
      <c r="T125" s="156">
        <f>S125*H125</f>
        <v>0</v>
      </c>
      <c r="U125" s="30"/>
      <c r="V125" s="30"/>
      <c r="W125" s="30"/>
      <c r="X125" s="30"/>
      <c r="Y125" s="30"/>
      <c r="Z125" s="30"/>
      <c r="AA125" s="30"/>
      <c r="AB125" s="30"/>
      <c r="AC125" s="30"/>
      <c r="AD125" s="30"/>
      <c r="AE125" s="30"/>
      <c r="AR125" s="157" t="s">
        <v>158</v>
      </c>
      <c r="AT125" s="157" t="s">
        <v>154</v>
      </c>
      <c r="AU125" s="157" t="s">
        <v>71</v>
      </c>
      <c r="AY125" s="18" t="s">
        <v>152</v>
      </c>
      <c r="BE125" s="158">
        <f>IF(N125="základní",J125,0)</f>
        <v>17750.04</v>
      </c>
      <c r="BF125" s="158">
        <f>IF(N125="snížená",J125,0)</f>
        <v>0</v>
      </c>
      <c r="BG125" s="158">
        <f>IF(N125="zákl. přenesená",J125,0)</f>
        <v>0</v>
      </c>
      <c r="BH125" s="158">
        <f>IF(N125="sníž. přenesená",J125,0)</f>
        <v>0</v>
      </c>
      <c r="BI125" s="158">
        <f>IF(N125="nulová",J125,0)</f>
        <v>0</v>
      </c>
      <c r="BJ125" s="18" t="s">
        <v>78</v>
      </c>
      <c r="BK125" s="158">
        <f>ROUND(I125*H125,2)</f>
        <v>17750.04</v>
      </c>
      <c r="BL125" s="18" t="s">
        <v>158</v>
      </c>
      <c r="BM125" s="157" t="s">
        <v>1535</v>
      </c>
    </row>
    <row r="126" spans="1:65" s="2" customFormat="1" ht="33" customHeight="1">
      <c r="A126" s="30"/>
      <c r="B126" s="146"/>
      <c r="C126" s="147" t="s">
        <v>180</v>
      </c>
      <c r="D126" s="147" t="s">
        <v>154</v>
      </c>
      <c r="E126" s="148" t="s">
        <v>180</v>
      </c>
      <c r="F126" s="149" t="s">
        <v>1536</v>
      </c>
      <c r="G126" s="150" t="s">
        <v>157</v>
      </c>
      <c r="H126" s="151">
        <v>74.599999999999994</v>
      </c>
      <c r="I126" s="152">
        <v>492.8</v>
      </c>
      <c r="J126" s="152">
        <f>ROUND(I126*H126,2)</f>
        <v>36762.879999999997</v>
      </c>
      <c r="K126" s="149" t="s">
        <v>1</v>
      </c>
      <c r="L126" s="31"/>
      <c r="M126" s="153" t="s">
        <v>1</v>
      </c>
      <c r="N126" s="154" t="s">
        <v>36</v>
      </c>
      <c r="O126" s="155">
        <v>0</v>
      </c>
      <c r="P126" s="155">
        <f>O126*H126</f>
        <v>0</v>
      </c>
      <c r="Q126" s="155">
        <v>0</v>
      </c>
      <c r="R126" s="155">
        <f>Q126*H126</f>
        <v>0</v>
      </c>
      <c r="S126" s="155">
        <v>0</v>
      </c>
      <c r="T126" s="156">
        <f>S126*H126</f>
        <v>0</v>
      </c>
      <c r="U126" s="30"/>
      <c r="V126" s="30"/>
      <c r="W126" s="30"/>
      <c r="X126" s="30"/>
      <c r="Y126" s="30"/>
      <c r="Z126" s="30"/>
      <c r="AA126" s="30"/>
      <c r="AB126" s="30"/>
      <c r="AC126" s="30"/>
      <c r="AD126" s="30"/>
      <c r="AE126" s="30"/>
      <c r="AR126" s="157" t="s">
        <v>158</v>
      </c>
      <c r="AT126" s="157" t="s">
        <v>154</v>
      </c>
      <c r="AU126" s="157" t="s">
        <v>71</v>
      </c>
      <c r="AY126" s="18" t="s">
        <v>152</v>
      </c>
      <c r="BE126" s="158">
        <f>IF(N126="základní",J126,0)</f>
        <v>36762.879999999997</v>
      </c>
      <c r="BF126" s="158">
        <f>IF(N126="snížená",J126,0)</f>
        <v>0</v>
      </c>
      <c r="BG126" s="158">
        <f>IF(N126="zákl. přenesená",J126,0)</f>
        <v>0</v>
      </c>
      <c r="BH126" s="158">
        <f>IF(N126="sníž. přenesená",J126,0)</f>
        <v>0</v>
      </c>
      <c r="BI126" s="158">
        <f>IF(N126="nulová",J126,0)</f>
        <v>0</v>
      </c>
      <c r="BJ126" s="18" t="s">
        <v>78</v>
      </c>
      <c r="BK126" s="158">
        <f>ROUND(I126*H126,2)</f>
        <v>36762.879999999997</v>
      </c>
      <c r="BL126" s="18" t="s">
        <v>158</v>
      </c>
      <c r="BM126" s="157" t="s">
        <v>1537</v>
      </c>
    </row>
    <row r="127" spans="1:65" s="2" customFormat="1" ht="21.75" customHeight="1">
      <c r="A127" s="30"/>
      <c r="B127" s="146"/>
      <c r="C127" s="147" t="s">
        <v>187</v>
      </c>
      <c r="D127" s="147" t="s">
        <v>154</v>
      </c>
      <c r="E127" s="148" t="s">
        <v>187</v>
      </c>
      <c r="F127" s="149" t="s">
        <v>1538</v>
      </c>
      <c r="G127" s="150" t="s">
        <v>157</v>
      </c>
      <c r="H127" s="151">
        <v>74</v>
      </c>
      <c r="I127" s="152">
        <v>154</v>
      </c>
      <c r="J127" s="152">
        <f>ROUND(I127*H127,2)</f>
        <v>11396</v>
      </c>
      <c r="K127" s="149" t="s">
        <v>1</v>
      </c>
      <c r="L127" s="31"/>
      <c r="M127" s="202" t="s">
        <v>1</v>
      </c>
      <c r="N127" s="203" t="s">
        <v>36</v>
      </c>
      <c r="O127" s="204">
        <v>0</v>
      </c>
      <c r="P127" s="204">
        <f>O127*H127</f>
        <v>0</v>
      </c>
      <c r="Q127" s="204">
        <v>0</v>
      </c>
      <c r="R127" s="204">
        <f>Q127*H127</f>
        <v>0</v>
      </c>
      <c r="S127" s="204">
        <v>0</v>
      </c>
      <c r="T127" s="205">
        <f>S127*H127</f>
        <v>0</v>
      </c>
      <c r="U127" s="30"/>
      <c r="V127" s="30"/>
      <c r="W127" s="30"/>
      <c r="X127" s="30"/>
      <c r="Y127" s="30"/>
      <c r="Z127" s="30"/>
      <c r="AA127" s="30"/>
      <c r="AB127" s="30"/>
      <c r="AC127" s="30"/>
      <c r="AD127" s="30"/>
      <c r="AE127" s="30"/>
      <c r="AR127" s="157" t="s">
        <v>158</v>
      </c>
      <c r="AT127" s="157" t="s">
        <v>154</v>
      </c>
      <c r="AU127" s="157" t="s">
        <v>71</v>
      </c>
      <c r="AY127" s="18" t="s">
        <v>152</v>
      </c>
      <c r="BE127" s="158">
        <f>IF(N127="základní",J127,0)</f>
        <v>11396</v>
      </c>
      <c r="BF127" s="158">
        <f>IF(N127="snížená",J127,0)</f>
        <v>0</v>
      </c>
      <c r="BG127" s="158">
        <f>IF(N127="zákl. přenesená",J127,0)</f>
        <v>0</v>
      </c>
      <c r="BH127" s="158">
        <f>IF(N127="sníž. přenesená",J127,0)</f>
        <v>0</v>
      </c>
      <c r="BI127" s="158">
        <f>IF(N127="nulová",J127,0)</f>
        <v>0</v>
      </c>
      <c r="BJ127" s="18" t="s">
        <v>78</v>
      </c>
      <c r="BK127" s="158">
        <f>ROUND(I127*H127,2)</f>
        <v>11396</v>
      </c>
      <c r="BL127" s="18" t="s">
        <v>158</v>
      </c>
      <c r="BM127" s="157" t="s">
        <v>1539</v>
      </c>
    </row>
    <row r="128" spans="1:65" s="2" customFormat="1" ht="6.95" customHeight="1">
      <c r="A128" s="30"/>
      <c r="B128" s="45"/>
      <c r="C128" s="46"/>
      <c r="D128" s="46"/>
      <c r="E128" s="46"/>
      <c r="F128" s="46"/>
      <c r="G128" s="46"/>
      <c r="H128" s="46"/>
      <c r="I128" s="46"/>
      <c r="J128" s="46"/>
      <c r="K128" s="46"/>
      <c r="L128" s="31"/>
      <c r="M128" s="30"/>
      <c r="O128" s="30"/>
      <c r="P128" s="30"/>
      <c r="Q128" s="30"/>
      <c r="R128" s="30"/>
      <c r="S128" s="30"/>
      <c r="T128" s="30"/>
      <c r="U128" s="30"/>
      <c r="V128" s="30"/>
      <c r="W128" s="30"/>
      <c r="X128" s="30"/>
      <c r="Y128" s="30"/>
      <c r="Z128" s="30"/>
      <c r="AA128" s="30"/>
      <c r="AB128" s="30"/>
      <c r="AC128" s="30"/>
      <c r="AD128" s="30"/>
      <c r="AE128" s="30"/>
    </row>
  </sheetData>
  <autoFilter ref="C119:K127"/>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01 - Bourací práce</vt:lpstr>
      <vt:lpstr>02 - Nová výstavba</vt:lpstr>
      <vt:lpstr>03 - Zpevněné plochy</vt:lpstr>
      <vt:lpstr>04 - ZTI</vt:lpstr>
      <vt:lpstr>05 - Elektro</vt:lpstr>
      <vt:lpstr>VRN - Vedlejší rozpočtové...</vt:lpstr>
      <vt:lpstr>02.1 - Nová výstavba</vt:lpstr>
      <vt:lpstr>03.1 - Zpevněné plochy</vt:lpstr>
      <vt:lpstr>04.1 - ZTI</vt:lpstr>
      <vt:lpstr>05.1 - Elektro</vt:lpstr>
      <vt:lpstr>VRN - Vedlejší rozpočtové..._01</vt:lpstr>
      <vt:lpstr>'01 - Bourací práce'!Názvy_tisku</vt:lpstr>
      <vt:lpstr>'02 - Nová výstavba'!Názvy_tisku</vt:lpstr>
      <vt:lpstr>'02.1 - Nová výstavba'!Názvy_tisku</vt:lpstr>
      <vt:lpstr>'03 - Zpevněné plochy'!Názvy_tisku</vt:lpstr>
      <vt:lpstr>'03.1 - Zpevněné plochy'!Názvy_tisku</vt:lpstr>
      <vt:lpstr>'04 - ZTI'!Názvy_tisku</vt:lpstr>
      <vt:lpstr>'04.1 - ZTI'!Názvy_tisku</vt:lpstr>
      <vt:lpstr>'05 - Elektro'!Názvy_tisku</vt:lpstr>
      <vt:lpstr>'05.1 - Elektro'!Názvy_tisku</vt:lpstr>
      <vt:lpstr>'Rekapitulace stavby'!Názvy_tisku</vt:lpstr>
      <vt:lpstr>'VRN - Vedlejší rozpočtové...'!Názvy_tisku</vt:lpstr>
      <vt:lpstr>'VRN - Vedlejší rozpočtové..._01'!Názvy_tisku</vt:lpstr>
      <vt:lpstr>'01 - Bourací práce'!Oblast_tisku</vt:lpstr>
      <vt:lpstr>'02 - Nová výstavba'!Oblast_tisku</vt:lpstr>
      <vt:lpstr>'02.1 - Nová výstavba'!Oblast_tisku</vt:lpstr>
      <vt:lpstr>'03 - Zpevněné plochy'!Oblast_tisku</vt:lpstr>
      <vt:lpstr>'03.1 - Zpevněné plochy'!Oblast_tisku</vt:lpstr>
      <vt:lpstr>'04 - ZTI'!Oblast_tisku</vt:lpstr>
      <vt:lpstr>'04.1 - ZTI'!Oblast_tisku</vt:lpstr>
      <vt:lpstr>'05 - Elektro'!Oblast_tisku</vt:lpstr>
      <vt:lpstr>'05.1 - Elektro'!Oblast_tisku</vt:lpstr>
      <vt:lpstr>'Rekapitulace stavby'!Oblast_tisku</vt:lpstr>
      <vt:lpstr>'VRN - Vedlejší rozpočtové...'!Oblast_tisku</vt:lpstr>
      <vt:lpstr>'VRN - Vedlejší rozpočtové..._01'!Oblast_tisku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LAPTOP-R3519A97\PC01</dc:creator>
  <cp:lastModifiedBy>Uživatel systému Windows</cp:lastModifiedBy>
  <cp:lastPrinted>2020-03-17T21:02:36Z</cp:lastPrinted>
  <dcterms:created xsi:type="dcterms:W3CDTF">2020-01-30T10:23:51Z</dcterms:created>
  <dcterms:modified xsi:type="dcterms:W3CDTF">2020-03-17T21:02:45Z</dcterms:modified>
</cp:coreProperties>
</file>