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7265" windowHeight="6315" activeTab="4"/>
  </bookViews>
  <sheets>
    <sheet name="1.1.R priprava" sheetId="66" r:id="rId1"/>
    <sheet name="1.2.R vybavenost" sheetId="64" r:id="rId2"/>
    <sheet name="1.3 vegetace" sheetId="62" r:id="rId3"/>
    <sheet name="1.3 rostliny" sheetId="63" r:id="rId4"/>
    <sheet name="2.R Souhrn" sheetId="54" r:id="rId5"/>
  </sheets>
  <externalReferences>
    <externalReference r:id="rId6"/>
  </externalReferences>
  <definedNames>
    <definedName name="_xlnm._FilterDatabase" localSheetId="0" hidden="1">'1.1.R priprava'!$K$1:$K$66</definedName>
    <definedName name="_xlnm.Print_Area" localSheetId="2">'1.3 vegetace'!$A$1:$H$214</definedName>
  </definedNames>
  <calcPr calcId="124519"/>
</workbook>
</file>

<file path=xl/calcChain.xml><?xml version="1.0" encoding="utf-8"?>
<calcChain xmlns="http://schemas.openxmlformats.org/spreadsheetml/2006/main">
  <c r="I50" i="66"/>
  <c r="I51" s="1"/>
  <c r="J17" i="63"/>
  <c r="L17" s="1"/>
  <c r="J16"/>
  <c r="L16" s="1"/>
  <c r="J14"/>
  <c r="L14" s="1"/>
  <c r="J13"/>
  <c r="K13" s="1"/>
  <c r="J12"/>
  <c r="L12" s="1"/>
  <c r="J11"/>
  <c r="K11" s="1"/>
  <c r="J9"/>
  <c r="L9" s="1"/>
  <c r="J8"/>
  <c r="L8" s="1"/>
  <c r="J7"/>
  <c r="K7" s="1"/>
  <c r="G210" i="62"/>
  <c r="G207"/>
  <c r="G203"/>
  <c r="G202"/>
  <c r="G201"/>
  <c r="G200"/>
  <c r="G199"/>
  <c r="G198"/>
  <c r="G197"/>
  <c r="G196"/>
  <c r="G204" s="1"/>
  <c r="G190"/>
  <c r="G187"/>
  <c r="F188"/>
  <c r="G184"/>
  <c r="F185" s="1"/>
  <c r="G181"/>
  <c r="G174"/>
  <c r="F176" s="1"/>
  <c r="G170"/>
  <c r="G169"/>
  <c r="G168"/>
  <c r="G167"/>
  <c r="G166"/>
  <c r="G165"/>
  <c r="G164"/>
  <c r="G163"/>
  <c r="G162"/>
  <c r="G161"/>
  <c r="G171" s="1"/>
  <c r="G160"/>
  <c r="G159"/>
  <c r="G158"/>
  <c r="G152"/>
  <c r="G149"/>
  <c r="F150"/>
  <c r="G150" s="1"/>
  <c r="F151" s="1"/>
  <c r="G146"/>
  <c r="F147" s="1"/>
  <c r="G143"/>
  <c r="G136"/>
  <c r="G132"/>
  <c r="G131"/>
  <c r="G130"/>
  <c r="G133" s="1"/>
  <c r="G129"/>
  <c r="G128"/>
  <c r="G127"/>
  <c r="G126"/>
  <c r="G125"/>
  <c r="G124"/>
  <c r="G123"/>
  <c r="G118"/>
  <c r="G115"/>
  <c r="F116" s="1"/>
  <c r="G114"/>
  <c r="G107"/>
  <c r="G106"/>
  <c r="G105"/>
  <c r="G101"/>
  <c r="G100"/>
  <c r="G99"/>
  <c r="G98"/>
  <c r="G97"/>
  <c r="G96"/>
  <c r="G95"/>
  <c r="G102" s="1"/>
  <c r="G89"/>
  <c r="G86"/>
  <c r="F87" s="1"/>
  <c r="G85"/>
  <c r="G82"/>
  <c r="G81"/>
  <c r="F83" s="1"/>
  <c r="G78"/>
  <c r="F79" s="1"/>
  <c r="G71"/>
  <c r="F73" s="1"/>
  <c r="G67"/>
  <c r="G66"/>
  <c r="G65"/>
  <c r="G64"/>
  <c r="G63"/>
  <c r="G62"/>
  <c r="G61"/>
  <c r="G60"/>
  <c r="G59"/>
  <c r="G58"/>
  <c r="G57"/>
  <c r="G68"/>
  <c r="G51"/>
  <c r="G48"/>
  <c r="G47"/>
  <c r="G44"/>
  <c r="F45"/>
  <c r="G45"/>
  <c r="F46"/>
  <c r="G46"/>
  <c r="G43"/>
  <c r="G40"/>
  <c r="G39"/>
  <c r="G36"/>
  <c r="F37"/>
  <c r="G37"/>
  <c r="F38"/>
  <c r="G38"/>
  <c r="G29"/>
  <c r="G28"/>
  <c r="G27"/>
  <c r="G23"/>
  <c r="G22"/>
  <c r="G21"/>
  <c r="G20"/>
  <c r="G19"/>
  <c r="G18"/>
  <c r="G17"/>
  <c r="G16"/>
  <c r="G15"/>
  <c r="G14"/>
  <c r="G13"/>
  <c r="G12"/>
  <c r="G11"/>
  <c r="G10"/>
  <c r="G9"/>
  <c r="G8"/>
  <c r="G24"/>
  <c r="G9" i="64"/>
  <c r="G8"/>
  <c r="G7"/>
  <c r="G10"/>
  <c r="G12" s="1"/>
  <c r="I41" i="66"/>
  <c r="I40"/>
  <c r="I30"/>
  <c r="I29"/>
  <c r="I19"/>
  <c r="I10"/>
  <c r="I8"/>
  <c r="E106" i="62"/>
  <c r="E108"/>
  <c r="E96"/>
  <c r="E210"/>
  <c r="E207"/>
  <c r="E203"/>
  <c r="E201"/>
  <c r="E200"/>
  <c r="E199"/>
  <c r="E198"/>
  <c r="E197"/>
  <c r="E196"/>
  <c r="B174"/>
  <c r="C174"/>
  <c r="B136"/>
  <c r="C136"/>
  <c r="C71"/>
  <c r="F211"/>
  <c r="F208"/>
  <c r="F182"/>
  <c r="F144"/>
  <c r="E97"/>
  <c r="E98"/>
  <c r="E114"/>
  <c r="E99"/>
  <c r="E115"/>
  <c r="E95"/>
  <c r="E100"/>
  <c r="E101"/>
  <c r="E118"/>
  <c r="F138"/>
  <c r="F50"/>
  <c r="G50"/>
  <c r="F49"/>
  <c r="G49"/>
  <c r="K8" i="63"/>
  <c r="K9"/>
  <c r="F31" i="62"/>
  <c r="G31"/>
  <c r="F32"/>
  <c r="G32"/>
  <c r="G33"/>
  <c r="L7" i="63"/>
  <c r="F41" i="62"/>
  <c r="G41"/>
  <c r="F42"/>
  <c r="G42"/>
  <c r="G52"/>
  <c r="G11" i="64"/>
  <c r="C7" i="54"/>
  <c r="G87" i="62" l="1"/>
  <c r="F88" s="1"/>
  <c r="G83"/>
  <c r="F84" s="1"/>
  <c r="G79"/>
  <c r="G73"/>
  <c r="G211"/>
  <c r="F212" s="1"/>
  <c r="G208"/>
  <c r="G188"/>
  <c r="F189" s="1"/>
  <c r="G185"/>
  <c r="F186"/>
  <c r="G182"/>
  <c r="G176"/>
  <c r="F177" s="1"/>
  <c r="G151"/>
  <c r="G147"/>
  <c r="F148" s="1"/>
  <c r="G144"/>
  <c r="G138"/>
  <c r="G116"/>
  <c r="F117"/>
  <c r="F109"/>
  <c r="K14" i="63"/>
  <c r="K12"/>
  <c r="I12" i="66"/>
  <c r="C6" i="54"/>
  <c r="I21" i="66"/>
  <c r="I42"/>
  <c r="I55"/>
  <c r="I56" s="1"/>
  <c r="I57" s="1"/>
  <c r="I31"/>
  <c r="L13" i="63"/>
  <c r="L11"/>
  <c r="G88" i="62" l="1"/>
  <c r="G84"/>
  <c r="F80"/>
  <c r="F74"/>
  <c r="G212"/>
  <c r="F209"/>
  <c r="G189"/>
  <c r="G186"/>
  <c r="F183"/>
  <c r="G177"/>
  <c r="G178" s="1"/>
  <c r="G148"/>
  <c r="F145"/>
  <c r="F139"/>
  <c r="G117"/>
  <c r="G119" s="1"/>
  <c r="G109"/>
  <c r="L18" i="63"/>
  <c r="G80" i="62" l="1"/>
  <c r="G90" s="1"/>
  <c r="G74"/>
  <c r="G75" s="1"/>
  <c r="G209"/>
  <c r="G213" s="1"/>
  <c r="G183"/>
  <c r="G191" s="1"/>
  <c r="G145"/>
  <c r="G153" s="1"/>
  <c r="G139"/>
  <c r="G140" s="1"/>
  <c r="F110"/>
  <c r="G110" l="1"/>
  <c r="G111" s="1"/>
  <c r="C8" i="54" s="1"/>
  <c r="C9" s="1"/>
  <c r="C10" s="1"/>
  <c r="C11" s="1"/>
</calcChain>
</file>

<file path=xl/sharedStrings.xml><?xml version="1.0" encoding="utf-8"?>
<sst xmlns="http://schemas.openxmlformats.org/spreadsheetml/2006/main" count="683" uniqueCount="266">
  <si>
    <t>ks</t>
  </si>
  <si>
    <t xml:space="preserve">P.č. </t>
  </si>
  <si>
    <t>Číslo položky</t>
  </si>
  <si>
    <t>Popis pracovní operace</t>
  </si>
  <si>
    <t>M.j.</t>
  </si>
  <si>
    <t>Cena celkem /Kč/</t>
  </si>
  <si>
    <t>R</t>
  </si>
  <si>
    <t>Cena celkem</t>
  </si>
  <si>
    <t>Položka</t>
  </si>
  <si>
    <t>-</t>
  </si>
  <si>
    <t>Cena celkem bez DPH /Kč/</t>
  </si>
  <si>
    <t>počet m.j.</t>
  </si>
  <si>
    <t>014101</t>
  </si>
  <si>
    <t>POPLATKY ZA SKLÁDKU</t>
  </si>
  <si>
    <t>Zemní práce</t>
  </si>
  <si>
    <t>kpl</t>
  </si>
  <si>
    <t>Všeobecné konstrukce</t>
  </si>
  <si>
    <t>Celkem za zemní práce bez DPH</t>
  </si>
  <si>
    <t>03730</t>
  </si>
  <si>
    <t>POMOC PRÁCE ZAJIŠŤ NEBO ZŘÍZ OCHRANU INŽENÝRSKÝCH SÍTÍ</t>
  </si>
  <si>
    <t>11090</t>
  </si>
  <si>
    <t>VŠEOBECNÉ VYKLIZENÍ OSTATNÍCH PLOCH</t>
  </si>
  <si>
    <t>Cena celkem včetně DPH 21 % /Kč/</t>
  </si>
  <si>
    <t>DPH 21%  /Kč/</t>
  </si>
  <si>
    <t>DPH 21 %</t>
  </si>
  <si>
    <t>Cena celkem bez DPH</t>
  </si>
  <si>
    <t>m</t>
  </si>
  <si>
    <t>p.č.</t>
  </si>
  <si>
    <t>cena za m.j. (Kč)</t>
  </si>
  <si>
    <t>lavice atypické z dubového masivu</t>
  </si>
  <si>
    <t>ASPE</t>
  </si>
  <si>
    <t>vytyčení průběhu všech inž. sítí, včetně jejich přípojek, popř. provedení sond pro upřesnění jejich polohy</t>
  </si>
  <si>
    <t xml:space="preserve">A - výsadba stromu listnatého 3xp ZB 16-18 /ks </t>
  </si>
  <si>
    <t>Technologie výsadby</t>
  </si>
  <si>
    <t>Počet m.j.</t>
  </si>
  <si>
    <t>Cena / m.j.</t>
  </si>
  <si>
    <t>18310-1221</t>
  </si>
  <si>
    <t>Hloubení jámy o velikosti do 1 m3  s výměnou půdy na 50%</t>
  </si>
  <si>
    <t>18410-2115</t>
  </si>
  <si>
    <t>Výsadba stromu s balem (průměr  do 600 mm)</t>
  </si>
  <si>
    <t>18580-2114</t>
  </si>
  <si>
    <t>Hnojení tabletovým hnojivem s postupným uvolňováním živin (4x10g), jednotlivě k rostlinám</t>
  </si>
  <si>
    <t>t</t>
  </si>
  <si>
    <t>18420-2112</t>
  </si>
  <si>
    <t>Ukotvení dřeviny třemi dřevěnými  kůly, průměr 9cm s příčkami a úvazkem, kůly přes 2 do 3m</t>
  </si>
  <si>
    <t>18450-1114</t>
  </si>
  <si>
    <t>Zhotovení obalu kmene a spodních částí větví stromu z juty ve dvou vrstvách (4m2/1ks)</t>
  </si>
  <si>
    <t>m2</t>
  </si>
  <si>
    <t>18492-1093</t>
  </si>
  <si>
    <t xml:space="preserve">Mulčování výsadby při tl. mulče 100 mm (drcená kůra)     </t>
  </si>
  <si>
    <t>18580-4311</t>
  </si>
  <si>
    <t>m3</t>
  </si>
  <si>
    <t>18585-1111</t>
  </si>
  <si>
    <t>Dovoz vody</t>
  </si>
  <si>
    <t>18580-4213</t>
  </si>
  <si>
    <t>18580-3511</t>
  </si>
  <si>
    <t>Odstranění přerostlého drnu, odpíchnutí okraje trávníku (4m/ks)</t>
  </si>
  <si>
    <t>Kontrola ukotvení dřeviny a obalu kmene 2x</t>
  </si>
  <si>
    <t>18491-1111</t>
  </si>
  <si>
    <t>Znovuuvázání dřeviny, u 10% jedinců</t>
  </si>
  <si>
    <t>18450-3114</t>
  </si>
  <si>
    <t>Odstranění obalu kmene u 10% jedinců, ve dvou vrstvách</t>
  </si>
  <si>
    <t>Zhotovení obalu kmene a spodních částí větví stromu z juty ve dvou vrstvách u 10 % jedinců</t>
  </si>
  <si>
    <t xml:space="preserve">Odstranění přerostlého drnu </t>
  </si>
  <si>
    <t>Zalití dřeviny vodou 7 x 30 l/ks</t>
  </si>
  <si>
    <t>Výchovný řez stromů netrnitých</t>
  </si>
  <si>
    <t>Celkem za výsadbu</t>
  </si>
  <si>
    <t>Specifikace rostlinného materiálu</t>
  </si>
  <si>
    <t>Ozn.</t>
  </si>
  <si>
    <t>Ozn. výpěstku</t>
  </si>
  <si>
    <t>Taxon</t>
  </si>
  <si>
    <t>Mj.</t>
  </si>
  <si>
    <t>ZB Vk 3xp 16-18</t>
  </si>
  <si>
    <t>celkem</t>
  </si>
  <si>
    <t>přirážka na pořizovací náklady 18,8%</t>
  </si>
  <si>
    <t xml:space="preserve">ztratné 3% </t>
  </si>
  <si>
    <t>Celkem rostlinný materiál</t>
  </si>
  <si>
    <t>Specifikace pomocného materiálu</t>
  </si>
  <si>
    <t>Popis materiálu</t>
  </si>
  <si>
    <t>pěstební substrát - složení  viz parametry pěstebního substrátu v technické zprávě</t>
  </si>
  <si>
    <t>+ 70,3% přirážka na pořizovací náklady</t>
  </si>
  <si>
    <t>ztratné 3%</t>
  </si>
  <si>
    <t>kůly na ukotvení  stromů, kůl frézovaný s  fazetou a špicí, pr. 9cm, délka 3m, 3ks/1strom</t>
  </si>
  <si>
    <t>příčka z půlené frézované kulatiny pr. 9cm, délka 60cm, 3ks/1strom</t>
  </si>
  <si>
    <t>+ 0,8% přirážka na pořizovací náklady</t>
  </si>
  <si>
    <t>ztratné 1%</t>
  </si>
  <si>
    <t>umělé hnojivo s postupným uvolňováním živin,  tablety 4x10g/ks</t>
  </si>
  <si>
    <t>tabl.</t>
  </si>
  <si>
    <t>drcená kůra na mulčování, 1m2/ks v tl. vrstvy 10cm</t>
  </si>
  <si>
    <t>juta na obalení kmene cca (4m2/1ks)</t>
  </si>
  <si>
    <t>úvazek (2m/ks), 26ks*2</t>
  </si>
  <si>
    <t>bm</t>
  </si>
  <si>
    <t>voda na zalití</t>
  </si>
  <si>
    <t>Celkem pomocný materiál</t>
  </si>
  <si>
    <t>18310-1215</t>
  </si>
  <si>
    <t>Hloubení jámy o velikosti 0,4 m3  s výměnou půdy na 50%</t>
  </si>
  <si>
    <t>18410-2114</t>
  </si>
  <si>
    <t>Výsadba stromu s balem (průměr  do 500 mm)</t>
  </si>
  <si>
    <t>184 90-1111</t>
  </si>
  <si>
    <t>Osazení kůlů k dřevině s uvázáním, dl. kůlů do 2 m (3ks)</t>
  </si>
  <si>
    <t>Znovuuvázání dřeviny u 10% jedinců</t>
  </si>
  <si>
    <t>ZB175-200</t>
  </si>
  <si>
    <t>kůly na ochranu dřevin, kůl frézovaný s  fazetou a špicí, pr. 9cm, délka 2m, 3ks/1dřevina</t>
  </si>
  <si>
    <t>drcená kůra na mulčování, 1m2 v tl. 10cm/ks</t>
  </si>
  <si>
    <t>Technologie založení</t>
  </si>
  <si>
    <t>18480-2111</t>
  </si>
  <si>
    <t>18340-3153</t>
  </si>
  <si>
    <t>chemický postřik totální herbicid 5 l/ha</t>
  </si>
  <si>
    <t>l</t>
  </si>
  <si>
    <t xml:space="preserve">taxon </t>
  </si>
  <si>
    <t>český název</t>
  </si>
  <si>
    <t>Tech.</t>
  </si>
  <si>
    <t>ks/bm</t>
  </si>
  <si>
    <t>velikost</t>
  </si>
  <si>
    <t>cena za ks</t>
  </si>
  <si>
    <t xml:space="preserve">cena celkem </t>
  </si>
  <si>
    <t>Stromy listnaté</t>
  </si>
  <si>
    <t>muchovník Lamarckův</t>
  </si>
  <si>
    <t>A</t>
  </si>
  <si>
    <t xml:space="preserve">Solitérní keře </t>
  </si>
  <si>
    <t>Amelanchier lamarckii</t>
  </si>
  <si>
    <t>C</t>
  </si>
  <si>
    <t>orlíček obecný</t>
  </si>
  <si>
    <t>D</t>
  </si>
  <si>
    <t>Poznámky:</t>
  </si>
  <si>
    <t>Hnojení tabletovým hnojivem s pomalým uvolňováním živin (2x10g), jednotlivě k rostl.</t>
  </si>
  <si>
    <t>18580-4214</t>
  </si>
  <si>
    <t>umělé hnojivo s pomalým uvolňováním živin,  tablety 2x10g/ks</t>
  </si>
  <si>
    <t>+ 14,7% přirážka na pořizovací náklady</t>
  </si>
  <si>
    <t>Keře</t>
  </si>
  <si>
    <t>Zalití dřeviny vodou 7x 15 l/ks</t>
  </si>
  <si>
    <t>2. Souhrnný rozpočet</t>
  </si>
  <si>
    <t>B</t>
  </si>
  <si>
    <r>
      <t>ks/m</t>
    </r>
    <r>
      <rPr>
        <vertAlign val="superscript"/>
        <sz val="9"/>
        <rFont val="Arial"/>
        <family val="2"/>
        <charset val="238"/>
      </rPr>
      <t>2</t>
    </r>
  </si>
  <si>
    <t xml:space="preserve">B - výsadba solitérního keře ZB 175-200/ks </t>
  </si>
  <si>
    <t>Místo stavby bude zejména v době provádění  výkopových prací řádně zabezpečeno proti vstupu nepovolaných osob; označeno a zabepečeno bude po celou dobu stavby.</t>
  </si>
  <si>
    <t xml:space="preserve">Zhotovitel si před převzetím staveniště zkontroluje výkaz výměr. Při zjištění odchylek, nesrovnalostí nebo skutečností, které mohou mít vliv na provádění díla, ihned uvědomí objednatele. </t>
  </si>
  <si>
    <t>Viburnum ´Pragense´</t>
  </si>
  <si>
    <t>ZB 120+</t>
  </si>
  <si>
    <t>K 40-60</t>
  </si>
  <si>
    <t>sol.</t>
  </si>
  <si>
    <t>18340-3131</t>
  </si>
  <si>
    <t>18310-1112</t>
  </si>
  <si>
    <t>Hloubení jamek bez výměny půdy do 0,01m3</t>
  </si>
  <si>
    <t>18320-4112</t>
  </si>
  <si>
    <t>18580-4312</t>
  </si>
  <si>
    <t>Zalití rostlin 40l/m2</t>
  </si>
  <si>
    <t>18580-4211</t>
  </si>
  <si>
    <t>Cena celkem za výsadbu</t>
  </si>
  <si>
    <t>Celkem</t>
  </si>
  <si>
    <t>drcená kůra na mulčování</t>
  </si>
  <si>
    <t>+ 70,3% přirážka na pořizovací náklady</t>
  </si>
  <si>
    <t>ZB 60-80</t>
  </si>
  <si>
    <t xml:space="preserve">C - výsadba solitérního keře ZB 60-80cm, 120+/ks </t>
  </si>
  <si>
    <t>E</t>
  </si>
  <si>
    <t>18310-1114</t>
  </si>
  <si>
    <t>Hloubení jamek o velikosti 0,125 m3</t>
  </si>
  <si>
    <t>18410-2113</t>
  </si>
  <si>
    <t>Výsadba keře s balem (průměr  do 400 mm)</t>
  </si>
  <si>
    <t>cena celkem</t>
  </si>
  <si>
    <t>Vypletí dřevin soliterních 3x 100% plochy</t>
  </si>
  <si>
    <t>Atypické lavice</t>
  </si>
  <si>
    <t>Celkem za atypické lavice bez DPH</t>
  </si>
  <si>
    <t>Zhotovitel prvků vybavenosti si na vlastní náklady zajistí výrobní dokumentaci prvků. Výrobní dokumentaci před zadáním prvků do výroby odsouhlasí objednatel a autor projektové dokumentace.</t>
  </si>
  <si>
    <t xml:space="preserve">Dřevěné lavice budou provedeny ze dřeva listnatých dřevin s přirozenou trvanlivostí 1-2 dle normy ČSN EN 350-2 – Trvanlivost dřeva a materiálů na jeho bázi (dub). </t>
  </si>
  <si>
    <t xml:space="preserve">Cena celkem </t>
  </si>
  <si>
    <t>Rozpočtováno podle ceníku ÚRS 823 - 1 Plochy a úprava území. Specifikace rostlinného materiálu je uvedena v technické zprávě.</t>
  </si>
  <si>
    <t>cena za m.j.</t>
  </si>
  <si>
    <t>rozpočtováno v systému ASPE</t>
  </si>
  <si>
    <t>Odstranění nevhodných dřevin o průměru krčku do 100 mm s odklizením nebo naložením na dopravní prostředek</t>
  </si>
  <si>
    <t>111 21-2111</t>
  </si>
  <si>
    <t>odstranění keřů a živých plotů výšky do 1 m včetně odstranění pařezu</t>
  </si>
  <si>
    <t>111 25-1111</t>
  </si>
  <si>
    <t>drcení ořezaných větví průměru do 100 mm</t>
  </si>
  <si>
    <t>Kalkulace nákladů a ocenění navržených zásahů bylo provedeno podle ceníku URS 823 - Katalog popisů a směrných cen stavebních prací: 1 – Plochy a úprava území, 2 - Rekultivace a ÚRS 800-1 Zemní práce (c.ú. 2008 a 2010). Terénní úpravy jsou rozpočtovány v systému ASPE</t>
  </si>
  <si>
    <t>Pokácení stromu s rozřezáním a odstraněním větví a kmene</t>
  </si>
  <si>
    <t>průměr kmene na řezu 200-300 mm</t>
  </si>
  <si>
    <t>Cena celkem včetně DPH 21%</t>
  </si>
  <si>
    <t xml:space="preserve">Kácení stromů listnatých </t>
  </si>
  <si>
    <t>Odstranění pařezů a zásyp jam</t>
  </si>
  <si>
    <t>111 20-3111</t>
  </si>
  <si>
    <t>frézování - průměr pařezu 200-300mm</t>
  </si>
  <si>
    <t>Odstranění pařezu frézováním bez odklizení dřevní hmoty a zásypu jam dle ceníku 823-1 je navrženo u dřevin č. 1,2,3 - borovice lesní a břízy bělokoré u oplocení v ul. Na Příkopech</t>
  </si>
  <si>
    <t>odstranění zahrnuje dřeviny č. 2,3 - břízy bělokoré u oplocení v ul. Na Příkopech</t>
  </si>
  <si>
    <t xml:space="preserve">nevhodný materiál ze stavby (kameny, stavební suť, beton, cihly, dřevo, kov, plasty atp.);
skládku určí dodavatel stavby, pokud bude skládka investora, nebude tato položka kalkulována
</t>
  </si>
  <si>
    <t>Celkem za všeobecné konstrukce bez DPH</t>
  </si>
  <si>
    <t xml:space="preserve">1.1. Příprava území </t>
  </si>
  <si>
    <t>Acer campestre ´Elsrijk´</t>
  </si>
  <si>
    <t>Magnolia kobus</t>
  </si>
  <si>
    <t>ZB Vk 3xp 16-16</t>
  </si>
  <si>
    <t>Sorbus intermedia ´Brouwers´</t>
  </si>
  <si>
    <t>Hydrangea paniculata ´Grandiflora´</t>
  </si>
  <si>
    <t>ZB 150-175, 5-7 kmenů</t>
  </si>
  <si>
    <t>Carpinus betulus</t>
  </si>
  <si>
    <t>Lonicera pileata</t>
  </si>
  <si>
    <t>stojan na kola vč. montáže a dopravy</t>
  </si>
  <si>
    <t>montáž (včetně podkladu ze štěrku) a doprava lavic</t>
  </si>
  <si>
    <t xml:space="preserve">vyklizení staveniště - odstranění nevhodných materiálů (dkameny, cihly, nevyužitelné výkopové zeminy, dřevo, kov, plasty atp.), včetně odvozu na placenou skládku, kterou si zajistí dodavatel stavby
</t>
  </si>
  <si>
    <t>Odstranění nevhodných keřů</t>
  </si>
  <si>
    <t>1.3. Založení vegetačních úprav - Specifikace rostlinného materiálu</t>
  </si>
  <si>
    <r>
      <t>m</t>
    </r>
    <r>
      <rPr>
        <vertAlign val="superscript"/>
        <sz val="9"/>
        <rFont val="Arial CE"/>
        <family val="2"/>
        <charset val="238"/>
      </rPr>
      <t>3</t>
    </r>
  </si>
  <si>
    <r>
      <t>m</t>
    </r>
    <r>
      <rPr>
        <vertAlign val="superscript"/>
        <sz val="9"/>
        <rFont val="Arial CE"/>
        <family val="2"/>
        <charset val="238"/>
      </rPr>
      <t>2</t>
    </r>
  </si>
  <si>
    <t>112 10-1112</t>
  </si>
  <si>
    <t>1.2. Vybavenost (lavice, stojan na kola)</t>
  </si>
  <si>
    <t>1.3. Založení vegetačních úprav</t>
  </si>
  <si>
    <r>
      <t xml:space="preserve">Hydrangea paniculata </t>
    </r>
    <r>
      <rPr>
        <sz val="9"/>
        <rFont val="Arial CE"/>
        <charset val="238"/>
      </rPr>
      <t>´Grandiflora´</t>
    </r>
  </si>
  <si>
    <r>
      <t>Viburnum</t>
    </r>
    <r>
      <rPr>
        <sz val="9"/>
        <rFont val="Arial CE"/>
        <charset val="238"/>
      </rPr>
      <t xml:space="preserve"> x ´Pragense´</t>
    </r>
  </si>
  <si>
    <t xml:space="preserve">Ocenění rostlinného materiálu na tomto listu slouží pouze jako přehled. Ceny rostlinného materiálu jsou kalkulovány na listech oddílu 1.3. Založení vegetačních úprav - položkové technologie  </t>
  </si>
  <si>
    <t>Deutzia scabra ´Plena´</t>
  </si>
  <si>
    <t>D - založení tvarovaného živého plotu/m (4 ks/m; šířka 0,5m) v rovině a svahu do 1:5 /m2</t>
  </si>
  <si>
    <t>Chemické odplevelení před založením, na široko (totální herbicid 5 l / ha) 1x</t>
  </si>
  <si>
    <t>18340-2111</t>
  </si>
  <si>
    <t xml:space="preserve">Rozrušení půdy do 50-150 mm </t>
  </si>
  <si>
    <t>18310-1111</t>
  </si>
  <si>
    <t>Hloubení jamek bez výměny půdy v hornině 1-4 do 0,01m3</t>
  </si>
  <si>
    <t>18410-2110</t>
  </si>
  <si>
    <t>Výsadba dřeviny s balem do 10 cm se zalitím</t>
  </si>
  <si>
    <t>Mulčování výsadby při tl. mulče 80 mm</t>
  </si>
  <si>
    <t>18480-1131</t>
  </si>
  <si>
    <t>Ošetřování vysazených dřevin ve skupině 1x</t>
  </si>
  <si>
    <t>Zalití dřeviny vodou do 20 m2 20l/m2, 3x</t>
  </si>
  <si>
    <t>Car</t>
  </si>
  <si>
    <t>E - záhonová výsadba keřů a půdopokryvných rostlin v rovině a svahu do 1:5 /m2</t>
  </si>
  <si>
    <t>Obdělání půdy rytím</t>
  </si>
  <si>
    <t>Obdělání půdy hrabáním</t>
  </si>
  <si>
    <t>Chemické odplevelení před založením, na široko (totální herbicid 5 l/ha) 20% plochy</t>
  </si>
  <si>
    <t>Výsadba rostlin se zalitím (včetně urovnání povrchu půdy)</t>
  </si>
  <si>
    <t>Hnojení tabletovým hnojivem s postupným uvolňováním živin (5g), jednotlivě k rostlinám</t>
  </si>
  <si>
    <t>Vypletí záhonu 3x</t>
  </si>
  <si>
    <r>
      <t>Zálivka rostlin 3x 20 l/m</t>
    </r>
    <r>
      <rPr>
        <vertAlign val="superscript"/>
        <sz val="9"/>
        <rFont val="Arial CE"/>
        <family val="2"/>
        <charset val="238"/>
      </rPr>
      <t>2</t>
    </r>
  </si>
  <si>
    <t>umělé hnojivo s postupným uvolňováním živin,  tablety 5g/ks (1/2 tablety/ks)</t>
  </si>
  <si>
    <t>Vypletí dřevin ve skupinách (100% plochy) 3x</t>
  </si>
  <si>
    <t>Lop</t>
  </si>
  <si>
    <r>
      <t>Acer campestre</t>
    </r>
    <r>
      <rPr>
        <sz val="9"/>
        <rFont val="Arial CE"/>
        <family val="2"/>
        <charset val="238"/>
      </rPr>
      <t xml:space="preserve"> ´Elsrijk´</t>
    </r>
  </si>
  <si>
    <r>
      <t>Sorbus intermedia</t>
    </r>
    <r>
      <rPr>
        <sz val="9"/>
        <rFont val="Arial CE"/>
        <family val="2"/>
        <charset val="238"/>
      </rPr>
      <t xml:space="preserve"> ´Brouwers´</t>
    </r>
  </si>
  <si>
    <t>1.1. Příprava území</t>
  </si>
  <si>
    <t xml:space="preserve">1.3. Vybavenost </t>
  </si>
  <si>
    <t>1.3. Založení vegetačních úprav - Technologie založení</t>
  </si>
  <si>
    <t>F - založení trávníku parkového výsevem v rovině a svahu do 1:5 /m2</t>
  </si>
  <si>
    <t xml:space="preserve">Chemické odplevelení před založením, na široko (totální herbicid 5 l/ha) </t>
  </si>
  <si>
    <t>18200-1111</t>
  </si>
  <si>
    <t>Plošná úprava terénu, nerovnosti do 10 cm v rovině 25% plochy</t>
  </si>
  <si>
    <t>Chemické odplevelení před založením, na široko (totální herbicid 5 l/ha) 50% plochy</t>
  </si>
  <si>
    <t>18340-3113</t>
  </si>
  <si>
    <t>Obdělání půdy frézováním 100% plochy</t>
  </si>
  <si>
    <t>18340-3161</t>
  </si>
  <si>
    <t>Obdělání půdy válením 100% plochy</t>
  </si>
  <si>
    <t>Obdělání půdy hrabáním 2x 100% plochy</t>
  </si>
  <si>
    <t>18040-2111</t>
  </si>
  <si>
    <t>Založení trávníku parkového výsevem (20g/m2)</t>
  </si>
  <si>
    <t>11110-4211</t>
  </si>
  <si>
    <t>Pokosení trávníku parkového 2x</t>
  </si>
  <si>
    <t>Celkem za založení</t>
  </si>
  <si>
    <t>parková travní směs (20g/m2) - složení dle stanovištních podmínek - bude odsouhlasena se zástupcem investora</t>
  </si>
  <si>
    <t>kg</t>
  </si>
  <si>
    <t>+ 18,8% přirážka na pořizovací náklady</t>
  </si>
  <si>
    <t>ozn.</t>
  </si>
  <si>
    <t>Acc</t>
  </si>
  <si>
    <t>Mak</t>
  </si>
  <si>
    <t>Soi</t>
  </si>
  <si>
    <t>Aml</t>
  </si>
  <si>
    <t>Des</t>
  </si>
  <si>
    <t>ViP</t>
  </si>
  <si>
    <t>Hyp</t>
  </si>
  <si>
    <t>Přístavba výtahu 2. ZŠ Husitská, pavilon U12 - SO Vegetační úpravy</t>
  </si>
  <si>
    <r>
      <t xml:space="preserve">Deutzia scabra </t>
    </r>
    <r>
      <rPr>
        <sz val="9"/>
        <rFont val="Arial CE"/>
        <charset val="238"/>
      </rPr>
      <t>´Plena´</t>
    </r>
  </si>
</sst>
</file>

<file path=xl/styles.xml><?xml version="1.0" encoding="utf-8"?>
<styleSheet xmlns="http://schemas.openxmlformats.org/spreadsheetml/2006/main">
  <numFmts count="9">
    <numFmt numFmtId="42" formatCode="_-* #,##0\ &quot;Kč&quot;_-;\-* #,##0\ &quot;Kč&quot;_-;_-* &quot;-&quot;\ &quot;Kč&quot;_-;_-@_-"/>
    <numFmt numFmtId="164" formatCode="#,##0.00\ &quot;Kč&quot;"/>
    <numFmt numFmtId="165" formatCode="#,##0\ &quot;Kč&quot;"/>
    <numFmt numFmtId="166" formatCode="#,##0.00000"/>
    <numFmt numFmtId="167" formatCode="0.000000"/>
    <numFmt numFmtId="168" formatCode="0.0"/>
    <numFmt numFmtId="169" formatCode="#,##0.000"/>
    <numFmt numFmtId="170" formatCode="0.000"/>
    <numFmt numFmtId="171" formatCode="#,##0.0"/>
  </numFmts>
  <fonts count="54">
    <font>
      <sz val="10"/>
      <name val="Arial CE"/>
      <charset val="238"/>
    </font>
    <font>
      <sz val="10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vertAlign val="superscript"/>
      <sz val="9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9"/>
      <name val="Arial CE"/>
      <charset val="238"/>
    </font>
    <font>
      <sz val="10"/>
      <color indexed="10"/>
      <name val="Arial CE"/>
      <family val="2"/>
      <charset val="238"/>
    </font>
    <font>
      <sz val="10"/>
      <color indexed="55"/>
      <name val="Arial"/>
      <charset val="238"/>
    </font>
    <font>
      <b/>
      <sz val="9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charset val="238"/>
    </font>
    <font>
      <sz val="9"/>
      <name val="Arial"/>
      <charset val="238"/>
    </font>
    <font>
      <sz val="9"/>
      <color indexed="10"/>
      <name val="Arial CE"/>
      <charset val="238"/>
    </font>
    <font>
      <sz val="10"/>
      <color indexed="10"/>
      <name val="Arial CE"/>
      <charset val="238"/>
    </font>
    <font>
      <sz val="9"/>
      <color indexed="10"/>
      <name val="Arial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i/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  <charset val="238"/>
    </font>
    <font>
      <sz val="10"/>
      <name val="Arial CE"/>
      <charset val="238"/>
    </font>
    <font>
      <vertAlign val="superscript"/>
      <sz val="9"/>
      <name val="Arial"/>
      <family val="2"/>
      <charset val="238"/>
    </font>
    <font>
      <sz val="10"/>
      <color indexed="55"/>
      <name val="Arial CE"/>
      <charset val="238"/>
    </font>
    <font>
      <sz val="9"/>
      <color indexed="55"/>
      <name val="Arial"/>
      <family val="2"/>
      <charset val="238"/>
    </font>
    <font>
      <i/>
      <sz val="9"/>
      <name val="Arial CE"/>
      <charset val="238"/>
    </font>
    <font>
      <sz val="9"/>
      <color indexed="10"/>
      <name val="Arial CE"/>
      <family val="2"/>
      <charset val="238"/>
    </font>
    <font>
      <u/>
      <sz val="9"/>
      <name val="Arial CE"/>
      <charset val="238"/>
    </font>
    <font>
      <b/>
      <sz val="9"/>
      <name val="Arial"/>
      <family val="2"/>
      <charset val="238"/>
    </font>
    <font>
      <b/>
      <sz val="9"/>
      <color indexed="55"/>
      <name val="Arial CE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charset val="238"/>
    </font>
    <font>
      <b/>
      <sz val="9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sz val="10"/>
      <name val="Arial"/>
      <charset val="238"/>
    </font>
    <font>
      <sz val="10"/>
      <name val="Arial CE"/>
      <charset val="238"/>
    </font>
    <font>
      <sz val="11"/>
      <name val="Arial"/>
      <charset val="238"/>
    </font>
    <font>
      <sz val="10"/>
      <name val="Arial CE"/>
      <charset val="238"/>
    </font>
    <font>
      <sz val="9"/>
      <color indexed="8"/>
      <name val="Arial CE"/>
      <family val="2"/>
      <charset val="238"/>
    </font>
    <font>
      <b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/>
    <xf numFmtId="0" fontId="8" fillId="0" borderId="0" xfId="0" applyFont="1"/>
    <xf numFmtId="2" fontId="2" fillId="2" borderId="3" xfId="0" applyNumberFormat="1" applyFont="1" applyFill="1" applyBorder="1" applyAlignment="1">
      <alignment horizontal="center" vertical="center"/>
    </xf>
    <xf numFmtId="0" fontId="15" fillId="0" borderId="0" xfId="0" applyFont="1"/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2" fontId="2" fillId="2" borderId="2" xfId="0" applyNumberFormat="1" applyFont="1" applyFill="1" applyBorder="1" applyAlignment="1">
      <alignment horizontal="left" vertical="center"/>
    </xf>
    <xf numFmtId="49" fontId="14" fillId="0" borderId="2" xfId="0" applyNumberFormat="1" applyFont="1" applyBorder="1" applyAlignment="1"/>
    <xf numFmtId="49" fontId="14" fillId="0" borderId="3" xfId="0" applyNumberFormat="1" applyFont="1" applyBorder="1" applyAlignment="1"/>
    <xf numFmtId="0" fontId="14" fillId="0" borderId="3" xfId="0" applyFont="1" applyBorder="1" applyAlignment="1"/>
    <xf numFmtId="0" fontId="14" fillId="0" borderId="0" xfId="0" applyFont="1"/>
    <xf numFmtId="0" fontId="17" fillId="0" borderId="0" xfId="0" applyFont="1"/>
    <xf numFmtId="0" fontId="0" fillId="0" borderId="0" xfId="0" applyAlignment="1">
      <alignment wrapText="1"/>
    </xf>
    <xf numFmtId="171" fontId="0" fillId="0" borderId="0" xfId="0" applyNumberFormat="1" applyFill="1"/>
    <xf numFmtId="171" fontId="2" fillId="2" borderId="3" xfId="0" applyNumberFormat="1" applyFont="1" applyFill="1" applyBorder="1" applyAlignment="1">
      <alignment horizontal="center" vertical="center"/>
    </xf>
    <xf numFmtId="171" fontId="3" fillId="2" borderId="4" xfId="0" applyNumberFormat="1" applyFont="1" applyFill="1" applyBorder="1" applyAlignment="1">
      <alignment horizontal="right" vertical="center"/>
    </xf>
    <xf numFmtId="171" fontId="3" fillId="2" borderId="5" xfId="0" applyNumberFormat="1" applyFont="1" applyFill="1" applyBorder="1" applyAlignment="1">
      <alignment horizontal="left" vertical="center"/>
    </xf>
    <xf numFmtId="171" fontId="14" fillId="0" borderId="5" xfId="0" applyNumberFormat="1" applyFont="1" applyBorder="1" applyAlignment="1"/>
    <xf numFmtId="0" fontId="0" fillId="0" borderId="0" xfId="0" applyAlignment="1">
      <alignment horizontal="center" vertical="center"/>
    </xf>
    <xf numFmtId="165" fontId="0" fillId="0" borderId="0" xfId="0" applyNumberFormat="1"/>
    <xf numFmtId="165" fontId="2" fillId="2" borderId="5" xfId="0" applyNumberFormat="1" applyFont="1" applyFill="1" applyBorder="1" applyAlignment="1">
      <alignment horizontal="center" vertical="center"/>
    </xf>
    <xf numFmtId="165" fontId="3" fillId="2" borderId="4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 wrapText="1"/>
    </xf>
    <xf numFmtId="165" fontId="13" fillId="2" borderId="1" xfId="0" applyNumberFormat="1" applyFont="1" applyFill="1" applyBorder="1" applyAlignment="1">
      <alignment horizontal="right" vertical="center"/>
    </xf>
    <xf numFmtId="165" fontId="12" fillId="0" borderId="1" xfId="0" applyNumberFormat="1" applyFont="1" applyBorder="1" applyAlignment="1">
      <alignment horizontal="right"/>
    </xf>
    <xf numFmtId="165" fontId="17" fillId="0" borderId="0" xfId="0" applyNumberFormat="1" applyFont="1"/>
    <xf numFmtId="165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vertical="center"/>
    </xf>
    <xf numFmtId="0" fontId="13" fillId="0" borderId="2" xfId="0" applyFont="1" applyBorder="1" applyAlignment="1">
      <alignment horizontal="left" vertical="center"/>
    </xf>
    <xf numFmtId="4" fontId="12" fillId="0" borderId="2" xfId="0" applyNumberFormat="1" applyFont="1" applyBorder="1" applyAlignment="1"/>
    <xf numFmtId="0" fontId="11" fillId="0" borderId="2" xfId="0" applyFont="1" applyFill="1" applyBorder="1" applyAlignment="1"/>
    <xf numFmtId="165" fontId="12" fillId="0" borderId="5" xfId="0" applyNumberFormat="1" applyFont="1" applyBorder="1" applyAlignment="1">
      <alignment horizontal="right"/>
    </xf>
    <xf numFmtId="4" fontId="17" fillId="0" borderId="0" xfId="0" applyNumberFormat="1" applyFont="1" applyAlignment="1">
      <alignment vertical="top"/>
    </xf>
    <xf numFmtId="4" fontId="17" fillId="0" borderId="0" xfId="0" applyNumberFormat="1" applyFont="1" applyAlignment="1">
      <alignment vertical="top" wrapText="1"/>
    </xf>
    <xf numFmtId="0" fontId="21" fillId="0" borderId="0" xfId="0" applyFont="1"/>
    <xf numFmtId="0" fontId="13" fillId="0" borderId="0" xfId="0" applyFont="1"/>
    <xf numFmtId="0" fontId="21" fillId="0" borderId="0" xfId="0" applyFont="1" applyAlignment="1"/>
    <xf numFmtId="4" fontId="3" fillId="0" borderId="1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2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right" vertical="center" wrapText="1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2" fontId="26" fillId="2" borderId="1" xfId="0" applyNumberFormat="1" applyFont="1" applyFill="1" applyBorder="1" applyAlignment="1">
      <alignment horizontal="center" vertical="center"/>
    </xf>
    <xf numFmtId="4" fontId="26" fillId="2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3" fillId="0" borderId="0" xfId="0" applyFont="1"/>
    <xf numFmtId="4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26" fillId="2" borderId="1" xfId="0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right" vertical="center"/>
    </xf>
    <xf numFmtId="0" fontId="3" fillId="0" borderId="0" xfId="0" applyFont="1" applyBorder="1"/>
    <xf numFmtId="4" fontId="2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4" fillId="0" borderId="0" xfId="0" applyFont="1"/>
    <xf numFmtId="4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right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3" fontId="19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20" fillId="0" borderId="2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0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 wrapText="1"/>
    </xf>
    <xf numFmtId="3" fontId="20" fillId="0" borderId="3" xfId="0" applyNumberFormat="1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0" fontId="29" fillId="0" borderId="1" xfId="0" applyFont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30" fillId="0" borderId="3" xfId="0" applyFont="1" applyFill="1" applyBorder="1" applyAlignment="1">
      <alignment vertical="center" wrapText="1"/>
    </xf>
    <xf numFmtId="0" fontId="30" fillId="0" borderId="3" xfId="0" applyFont="1" applyFill="1" applyBorder="1" applyAlignment="1">
      <alignment vertical="center"/>
    </xf>
    <xf numFmtId="0" fontId="30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3" fontId="20" fillId="0" borderId="3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3" fontId="31" fillId="0" borderId="1" xfId="0" applyNumberFormat="1" applyFont="1" applyFill="1" applyBorder="1" applyAlignment="1">
      <alignment horizontal="right" vertical="center"/>
    </xf>
    <xf numFmtId="0" fontId="23" fillId="0" borderId="0" xfId="0" applyFont="1"/>
    <xf numFmtId="0" fontId="23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3" fontId="23" fillId="0" borderId="0" xfId="0" applyNumberFormat="1" applyFont="1" applyAlignment="1">
      <alignment horizontal="right"/>
    </xf>
    <xf numFmtId="1" fontId="26" fillId="0" borderId="0" xfId="0" applyNumberFormat="1" applyFont="1" applyAlignment="1">
      <alignment horizontal="center" vertical="center"/>
    </xf>
    <xf numFmtId="1" fontId="3" fillId="0" borderId="0" xfId="0" applyNumberFormat="1" applyFont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0" fontId="3" fillId="0" borderId="6" xfId="0" applyNumberFormat="1" applyFont="1" applyFill="1" applyBorder="1" applyAlignment="1">
      <alignment horizontal="right" vertical="center"/>
    </xf>
    <xf numFmtId="1" fontId="4" fillId="0" borderId="0" xfId="0" applyNumberFormat="1" applyFont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22" fillId="0" borderId="0" xfId="0" applyFont="1"/>
    <xf numFmtId="0" fontId="24" fillId="0" borderId="0" xfId="0" applyFont="1" applyAlignment="1"/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171" fontId="3" fillId="2" borderId="1" xfId="0" applyNumberFormat="1" applyFont="1" applyFill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9" fillId="0" borderId="0" xfId="0" applyFont="1" applyBorder="1" applyAlignment="1"/>
    <xf numFmtId="0" fontId="18" fillId="0" borderId="0" xfId="0" applyFont="1" applyBorder="1" applyAlignment="1">
      <alignment horizontal="center"/>
    </xf>
    <xf numFmtId="0" fontId="9" fillId="0" borderId="0" xfId="0" applyFont="1" applyFill="1" applyBorder="1" applyAlignment="1"/>
    <xf numFmtId="0" fontId="33" fillId="0" borderId="0" xfId="0" applyFont="1"/>
    <xf numFmtId="0" fontId="33" fillId="0" borderId="0" xfId="0" applyFont="1" applyAlignment="1">
      <alignment horizontal="center"/>
    </xf>
    <xf numFmtId="0" fontId="20" fillId="0" borderId="0" xfId="0" applyFont="1"/>
    <xf numFmtId="165" fontId="33" fillId="0" borderId="0" xfId="0" applyNumberFormat="1" applyFont="1"/>
    <xf numFmtId="0" fontId="12" fillId="0" borderId="1" xfId="0" applyFont="1" applyFill="1" applyBorder="1" applyAlignment="1"/>
    <xf numFmtId="0" fontId="35" fillId="0" borderId="0" xfId="0" applyFont="1"/>
    <xf numFmtId="164" fontId="35" fillId="0" borderId="0" xfId="0" applyNumberFormat="1" applyFont="1"/>
    <xf numFmtId="164" fontId="36" fillId="0" borderId="1" xfId="0" applyNumberFormat="1" applyFont="1" applyBorder="1" applyAlignment="1">
      <alignment horizontal="center" vertical="center" wrapText="1"/>
    </xf>
    <xf numFmtId="164" fontId="35" fillId="0" borderId="1" xfId="0" applyNumberFormat="1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3" fontId="31" fillId="0" borderId="0" xfId="0" applyNumberFormat="1" applyFont="1" applyFill="1" applyBorder="1" applyAlignment="1">
      <alignment horizontal="right" vertical="center"/>
    </xf>
    <xf numFmtId="164" fontId="35" fillId="0" borderId="0" xfId="0" applyNumberFormat="1" applyFont="1" applyBorder="1" applyAlignment="1">
      <alignment vertical="center"/>
    </xf>
    <xf numFmtId="2" fontId="0" fillId="0" borderId="0" xfId="0" applyNumberFormat="1"/>
    <xf numFmtId="2" fontId="9" fillId="0" borderId="0" xfId="0" applyNumberFormat="1" applyFont="1" applyBorder="1" applyAlignment="1">
      <alignment horizontal="right"/>
    </xf>
    <xf numFmtId="2" fontId="19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2" fontId="31" fillId="0" borderId="1" xfId="0" applyNumberFormat="1" applyFont="1" applyFill="1" applyBorder="1" applyAlignment="1">
      <alignment horizontal="right" vertical="center"/>
    </xf>
    <xf numFmtId="2" fontId="31" fillId="0" borderId="0" xfId="0" applyNumberFormat="1" applyFont="1" applyFill="1" applyBorder="1" applyAlignment="1">
      <alignment horizontal="right" vertical="center"/>
    </xf>
    <xf numFmtId="2" fontId="23" fillId="0" borderId="0" xfId="0" applyNumberFormat="1" applyFont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right"/>
    </xf>
    <xf numFmtId="0" fontId="4" fillId="0" borderId="0" xfId="0" applyFont="1" applyBorder="1"/>
    <xf numFmtId="0" fontId="3" fillId="2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25" fillId="2" borderId="1" xfId="0" applyNumberFormat="1" applyFont="1" applyFill="1" applyBorder="1" applyAlignment="1">
      <alignment horizontal="right"/>
    </xf>
    <xf numFmtId="0" fontId="19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1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33" fillId="0" borderId="1" xfId="0" applyFont="1" applyBorder="1" applyAlignment="1">
      <alignment horizontal="right" vertical="center" wrapText="1"/>
    </xf>
    <xf numFmtId="0" fontId="33" fillId="0" borderId="0" xfId="0" applyFont="1" applyAlignment="1">
      <alignment horizontal="right"/>
    </xf>
    <xf numFmtId="2" fontId="20" fillId="0" borderId="3" xfId="0" applyNumberFormat="1" applyFont="1" applyBorder="1" applyAlignment="1">
      <alignment horizontal="right" vertical="center" wrapText="1"/>
    </xf>
    <xf numFmtId="164" fontId="35" fillId="0" borderId="3" xfId="0" applyNumberFormat="1" applyFont="1" applyBorder="1" applyAlignment="1">
      <alignment vertical="center"/>
    </xf>
    <xf numFmtId="0" fontId="33" fillId="0" borderId="5" xfId="0" applyFont="1" applyBorder="1" applyAlignment="1">
      <alignment horizontal="right" vertical="center"/>
    </xf>
    <xf numFmtId="2" fontId="20" fillId="0" borderId="3" xfId="0" applyNumberFormat="1" applyFont="1" applyFill="1" applyBorder="1" applyAlignment="1">
      <alignment horizontal="right" vertical="center"/>
    </xf>
    <xf numFmtId="17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right" vertical="center"/>
    </xf>
    <xf numFmtId="0" fontId="1" fillId="0" borderId="2" xfId="0" applyFont="1" applyFill="1" applyBorder="1" applyAlignment="1">
      <alignment horizontal="left" vertical="center"/>
    </xf>
    <xf numFmtId="0" fontId="29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3" fontId="31" fillId="0" borderId="3" xfId="0" applyNumberFormat="1" applyFont="1" applyFill="1" applyBorder="1" applyAlignment="1">
      <alignment horizontal="right" vertical="center"/>
    </xf>
    <xf numFmtId="2" fontId="31" fillId="0" borderId="3" xfId="0" applyNumberFormat="1" applyFont="1" applyFill="1" applyBorder="1" applyAlignment="1">
      <alignment horizontal="right" vertical="center"/>
    </xf>
    <xf numFmtId="0" fontId="39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3" fontId="16" fillId="0" borderId="0" xfId="0" applyNumberFormat="1" applyFont="1" applyAlignment="1">
      <alignment horizontal="right" vertical="center"/>
    </xf>
    <xf numFmtId="2" fontId="16" fillId="0" borderId="0" xfId="0" applyNumberFormat="1" applyFont="1" applyAlignment="1">
      <alignment horizontal="right" vertical="center"/>
    </xf>
    <xf numFmtId="164" fontId="41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Border="1"/>
    <xf numFmtId="171" fontId="0" fillId="0" borderId="0" xfId="0" applyNumberFormat="1" applyFill="1" applyBorder="1"/>
    <xf numFmtId="165" fontId="0" fillId="0" borderId="0" xfId="0" applyNumberFormat="1" applyBorder="1"/>
    <xf numFmtId="0" fontId="42" fillId="0" borderId="0" xfId="0" applyFont="1"/>
    <xf numFmtId="0" fontId="43" fillId="0" borderId="0" xfId="0" applyFont="1"/>
    <xf numFmtId="0" fontId="23" fillId="0" borderId="0" xfId="0" applyFont="1" applyFill="1"/>
    <xf numFmtId="3" fontId="23" fillId="0" borderId="0" xfId="0" applyNumberFormat="1" applyFont="1" applyFill="1"/>
    <xf numFmtId="4" fontId="23" fillId="0" borderId="0" xfId="0" applyNumberFormat="1" applyFont="1"/>
    <xf numFmtId="2" fontId="2" fillId="2" borderId="5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" fontId="14" fillId="0" borderId="0" xfId="0" applyNumberFormat="1" applyFont="1" applyAlignment="1">
      <alignment vertical="center"/>
    </xf>
    <xf numFmtId="171" fontId="17" fillId="0" borderId="0" xfId="0" applyNumberFormat="1" applyFont="1" applyFill="1"/>
    <xf numFmtId="0" fontId="45" fillId="0" borderId="7" xfId="0" applyFont="1" applyBorder="1" applyAlignment="1">
      <alignment horizontal="left" vertical="center"/>
    </xf>
    <xf numFmtId="0" fontId="46" fillId="0" borderId="7" xfId="0" applyFont="1" applyBorder="1" applyAlignment="1"/>
    <xf numFmtId="0" fontId="47" fillId="0" borderId="0" xfId="0" applyFont="1"/>
    <xf numFmtId="0" fontId="48" fillId="0" borderId="0" xfId="0" applyFont="1"/>
    <xf numFmtId="0" fontId="49" fillId="0" borderId="0" xfId="0" applyFont="1"/>
    <xf numFmtId="3" fontId="2" fillId="2" borderId="3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168" fontId="1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3" fillId="2" borderId="3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horizontal="left" vertical="center" wrapText="1"/>
    </xf>
    <xf numFmtId="2" fontId="3" fillId="2" borderId="3" xfId="0" applyNumberFormat="1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2" fontId="3" fillId="2" borderId="4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right" vertical="top" wrapText="1"/>
    </xf>
    <xf numFmtId="2" fontId="3" fillId="2" borderId="6" xfId="0" applyNumberFormat="1" applyFont="1" applyFill="1" applyBorder="1" applyAlignment="1">
      <alignment horizontal="right" vertical="top" wrapText="1"/>
    </xf>
    <xf numFmtId="164" fontId="3" fillId="2" borderId="6" xfId="0" applyNumberFormat="1" applyFont="1" applyFill="1" applyBorder="1" applyAlignment="1">
      <alignment horizontal="right" vertical="top" wrapText="1"/>
    </xf>
    <xf numFmtId="1" fontId="3" fillId="0" borderId="0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0" borderId="4" xfId="0" applyFont="1" applyBorder="1" applyAlignment="1">
      <alignment horizontal="center" wrapText="1"/>
    </xf>
    <xf numFmtId="168" fontId="3" fillId="2" borderId="5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/>
    <xf numFmtId="49" fontId="4" fillId="0" borderId="2" xfId="0" applyNumberFormat="1" applyFont="1" applyBorder="1" applyAlignment="1"/>
    <xf numFmtId="49" fontId="4" fillId="0" borderId="3" xfId="0" applyNumberFormat="1" applyFont="1" applyBorder="1" applyAlignment="1"/>
    <xf numFmtId="0" fontId="4" fillId="0" borderId="3" xfId="0" applyFont="1" applyBorder="1" applyAlignment="1"/>
    <xf numFmtId="4" fontId="4" fillId="0" borderId="5" xfId="0" applyNumberFormat="1" applyFont="1" applyBorder="1" applyAlignment="1"/>
    <xf numFmtId="164" fontId="12" fillId="0" borderId="1" xfId="0" applyNumberFormat="1" applyFont="1" applyBorder="1" applyAlignment="1">
      <alignment horizontal="right"/>
    </xf>
    <xf numFmtId="1" fontId="3" fillId="0" borderId="0" xfId="0" applyNumberFormat="1" applyFont="1"/>
    <xf numFmtId="168" fontId="2" fillId="2" borderId="3" xfId="0" applyNumberFormat="1" applyFont="1" applyFill="1" applyBorder="1" applyAlignment="1">
      <alignment horizontal="center" vertical="center"/>
    </xf>
    <xf numFmtId="168" fontId="3" fillId="2" borderId="3" xfId="0" applyNumberFormat="1" applyFont="1" applyFill="1" applyBorder="1" applyAlignment="1">
      <alignment horizontal="right" vertical="center"/>
    </xf>
    <xf numFmtId="0" fontId="17" fillId="0" borderId="0" xfId="0" applyFont="1" applyFill="1"/>
    <xf numFmtId="3" fontId="17" fillId="0" borderId="0" xfId="0" applyNumberFormat="1" applyFont="1" applyFill="1"/>
    <xf numFmtId="4" fontId="17" fillId="0" borderId="0" xfId="0" applyNumberFormat="1" applyFont="1"/>
    <xf numFmtId="0" fontId="49" fillId="0" borderId="0" xfId="0" applyFont="1" applyFill="1"/>
    <xf numFmtId="3" fontId="49" fillId="0" borderId="0" xfId="0" applyNumberFormat="1" applyFont="1" applyFill="1"/>
    <xf numFmtId="4" fontId="49" fillId="0" borderId="0" xfId="0" applyNumberFormat="1" applyFont="1"/>
    <xf numFmtId="0" fontId="2" fillId="0" borderId="2" xfId="0" applyFont="1" applyBorder="1"/>
    <xf numFmtId="0" fontId="21" fillId="0" borderId="3" xfId="0" applyFont="1" applyBorder="1" applyAlignment="1">
      <alignment wrapText="1"/>
    </xf>
    <xf numFmtId="0" fontId="21" fillId="0" borderId="3" xfId="0" applyFont="1" applyBorder="1"/>
    <xf numFmtId="0" fontId="21" fillId="0" borderId="3" xfId="0" applyFont="1" applyBorder="1" applyAlignment="1">
      <alignment horizontal="center"/>
    </xf>
    <xf numFmtId="3" fontId="21" fillId="0" borderId="3" xfId="0" applyNumberFormat="1" applyFont="1" applyBorder="1"/>
    <xf numFmtId="4" fontId="21" fillId="0" borderId="5" xfId="0" applyNumberFormat="1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7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" fontId="21" fillId="0" borderId="6" xfId="0" applyNumberFormat="1" applyFont="1" applyFill="1" applyBorder="1" applyAlignment="1">
      <alignment horizontal="right"/>
    </xf>
    <xf numFmtId="4" fontId="21" fillId="0" borderId="1" xfId="0" applyNumberFormat="1" applyFont="1" applyBorder="1"/>
    <xf numFmtId="0" fontId="48" fillId="0" borderId="3" xfId="0" applyFont="1" applyBorder="1" applyAlignment="1"/>
    <xf numFmtId="0" fontId="48" fillId="0" borderId="3" xfId="0" applyFont="1" applyBorder="1"/>
    <xf numFmtId="2" fontId="3" fillId="0" borderId="3" xfId="0" applyNumberFormat="1" applyFont="1" applyBorder="1"/>
    <xf numFmtId="3" fontId="7" fillId="0" borderId="5" xfId="0" applyNumberFormat="1" applyFont="1" applyBorder="1"/>
    <xf numFmtId="0" fontId="50" fillId="0" borderId="3" xfId="0" applyFont="1" applyBorder="1" applyAlignment="1"/>
    <xf numFmtId="42" fontId="45" fillId="0" borderId="3" xfId="0" applyNumberFormat="1" applyFont="1" applyBorder="1" applyAlignment="1">
      <alignment horizontal="right"/>
    </xf>
    <xf numFmtId="3" fontId="50" fillId="0" borderId="5" xfId="0" applyNumberFormat="1" applyFont="1" applyBorder="1"/>
    <xf numFmtId="164" fontId="45" fillId="0" borderId="1" xfId="0" applyNumberFormat="1" applyFont="1" applyBorder="1" applyAlignment="1">
      <alignment horizontal="right"/>
    </xf>
    <xf numFmtId="0" fontId="50" fillId="0" borderId="0" xfId="0" applyFont="1"/>
    <xf numFmtId="0" fontId="46" fillId="0" borderId="0" xfId="0" applyFont="1" applyBorder="1" applyAlignment="1">
      <alignment horizontal="left"/>
    </xf>
    <xf numFmtId="0" fontId="50" fillId="0" borderId="0" xfId="0" applyFont="1" applyBorder="1" applyAlignment="1"/>
    <xf numFmtId="42" fontId="45" fillId="0" borderId="0" xfId="0" applyNumberFormat="1" applyFont="1" applyBorder="1" applyAlignment="1">
      <alignment horizontal="right"/>
    </xf>
    <xf numFmtId="3" fontId="50" fillId="0" borderId="0" xfId="0" applyNumberFormat="1" applyFont="1" applyBorder="1"/>
    <xf numFmtId="164" fontId="45" fillId="0" borderId="0" xfId="0" applyNumberFormat="1" applyFont="1" applyBorder="1" applyAlignment="1">
      <alignment horizontal="right"/>
    </xf>
    <xf numFmtId="0" fontId="51" fillId="0" borderId="0" xfId="0" applyFont="1"/>
    <xf numFmtId="0" fontId="51" fillId="0" borderId="0" xfId="0" applyFont="1" applyFill="1"/>
    <xf numFmtId="3" fontId="51" fillId="0" borderId="0" xfId="0" applyNumberFormat="1" applyFont="1" applyFill="1"/>
    <xf numFmtId="4" fontId="51" fillId="0" borderId="0" xfId="0" applyNumberFormat="1" applyFont="1"/>
    <xf numFmtId="0" fontId="13" fillId="0" borderId="1" xfId="0" applyFont="1" applyBorder="1" applyAlignment="1">
      <alignment horizontal="center" vertical="center" wrapText="1"/>
    </xf>
    <xf numFmtId="3" fontId="21" fillId="0" borderId="1" xfId="0" applyNumberFormat="1" applyFont="1" applyBorder="1" applyAlignment="1"/>
    <xf numFmtId="0" fontId="21" fillId="0" borderId="2" xfId="0" applyFont="1" applyBorder="1"/>
    <xf numFmtId="0" fontId="21" fillId="0" borderId="8" xfId="0" applyFont="1" applyBorder="1" applyAlignment="1">
      <alignment horizontal="center"/>
    </xf>
    <xf numFmtId="0" fontId="3" fillId="0" borderId="2" xfId="0" applyFont="1" applyBorder="1" applyAlignment="1"/>
    <xf numFmtId="0" fontId="46" fillId="0" borderId="2" xfId="0" applyFont="1" applyBorder="1" applyAlignment="1"/>
    <xf numFmtId="0" fontId="3" fillId="0" borderId="4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/>
    </xf>
    <xf numFmtId="171" fontId="3" fillId="2" borderId="3" xfId="0" applyNumberFormat="1" applyFont="1" applyFill="1" applyBorder="1" applyAlignment="1">
      <alignment horizontal="left" vertical="center"/>
    </xf>
    <xf numFmtId="165" fontId="16" fillId="2" borderId="3" xfId="0" applyNumberFormat="1" applyFont="1" applyFill="1" applyBorder="1" applyAlignment="1">
      <alignment horizontal="right" vertical="center"/>
    </xf>
    <xf numFmtId="165" fontId="16" fillId="2" borderId="5" xfId="0" applyNumberFormat="1" applyFont="1" applyFill="1" applyBorder="1" applyAlignment="1">
      <alignment horizontal="right" vertical="center"/>
    </xf>
    <xf numFmtId="165" fontId="13" fillId="2" borderId="3" xfId="0" applyNumberFormat="1" applyFont="1" applyFill="1" applyBorder="1" applyAlignment="1">
      <alignment horizontal="right" vertical="center"/>
    </xf>
    <xf numFmtId="165" fontId="13" fillId="2" borderId="5" xfId="0" applyNumberFormat="1" applyFont="1" applyFill="1" applyBorder="1" applyAlignment="1">
      <alignment horizontal="right" vertical="center"/>
    </xf>
    <xf numFmtId="0" fontId="12" fillId="0" borderId="2" xfId="0" applyFont="1" applyFill="1" applyBorder="1" applyAlignment="1"/>
    <xf numFmtId="171" fontId="4" fillId="0" borderId="3" xfId="0" applyNumberFormat="1" applyFont="1" applyBorder="1" applyAlignment="1"/>
    <xf numFmtId="165" fontId="12" fillId="0" borderId="3" xfId="0" applyNumberFormat="1" applyFont="1" applyBorder="1" applyAlignment="1">
      <alignment horizontal="right"/>
    </xf>
    <xf numFmtId="0" fontId="4" fillId="0" borderId="3" xfId="0" applyFont="1" applyBorder="1"/>
    <xf numFmtId="0" fontId="7" fillId="0" borderId="0" xfId="0" applyFont="1" applyFill="1"/>
    <xf numFmtId="3" fontId="7" fillId="0" borderId="0" xfId="0" applyNumberFormat="1" applyFont="1" applyFill="1"/>
    <xf numFmtId="4" fontId="7" fillId="0" borderId="0" xfId="0" applyNumberFormat="1" applyFont="1"/>
    <xf numFmtId="0" fontId="49" fillId="0" borderId="0" xfId="0" applyFont="1" applyBorder="1"/>
    <xf numFmtId="0" fontId="49" fillId="0" borderId="0" xfId="0" applyFont="1" applyFill="1" applyBorder="1"/>
    <xf numFmtId="3" fontId="49" fillId="0" borderId="0" xfId="0" applyNumberFormat="1" applyFont="1" applyFill="1" applyBorder="1"/>
    <xf numFmtId="4" fontId="49" fillId="0" borderId="0" xfId="0" applyNumberFormat="1" applyFont="1" applyBorder="1"/>
    <xf numFmtId="3" fontId="33" fillId="0" borderId="0" xfId="0" applyNumberFormat="1" applyFont="1" applyFill="1" applyBorder="1"/>
    <xf numFmtId="4" fontId="33" fillId="0" borderId="0" xfId="0" applyNumberFormat="1" applyFont="1" applyBorder="1"/>
    <xf numFmtId="4" fontId="21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horizontal="center" vertical="center"/>
    </xf>
    <xf numFmtId="1" fontId="3" fillId="3" borderId="0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right" vertical="center"/>
    </xf>
    <xf numFmtId="1" fontId="3" fillId="2" borderId="9" xfId="0" applyNumberFormat="1" applyFont="1" applyFill="1" applyBorder="1" applyAlignment="1">
      <alignment horizontal="left" vertical="center"/>
    </xf>
    <xf numFmtId="1" fontId="4" fillId="2" borderId="0" xfId="0" applyNumberFormat="1" applyFont="1" applyFill="1" applyBorder="1" applyAlignment="1">
      <alignment horizontal="left" vertical="center"/>
    </xf>
    <xf numFmtId="4" fontId="2" fillId="0" borderId="0" xfId="0" applyNumberFormat="1" applyFont="1" applyBorder="1" applyAlignment="1">
      <alignment horizontal="right"/>
    </xf>
    <xf numFmtId="0" fontId="26" fillId="2" borderId="4" xfId="0" applyFont="1" applyFill="1" applyBorder="1" applyAlignment="1">
      <alignment horizontal="center" vertical="center"/>
    </xf>
    <xf numFmtId="4" fontId="53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4" fontId="44" fillId="0" borderId="0" xfId="0" applyNumberFormat="1" applyFont="1" applyFill="1" applyBorder="1" applyAlignment="1">
      <alignment horizontal="right"/>
    </xf>
    <xf numFmtId="0" fontId="38" fillId="0" borderId="0" xfId="0" applyFont="1" applyFill="1" applyBorder="1"/>
    <xf numFmtId="49" fontId="3" fillId="2" borderId="1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center"/>
    </xf>
    <xf numFmtId="167" fontId="3" fillId="2" borderId="1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52" fillId="2" borderId="1" xfId="0" applyFont="1" applyFill="1" applyBorder="1" applyAlignment="1">
      <alignment horizontal="left" vertical="center"/>
    </xf>
    <xf numFmtId="4" fontId="25" fillId="0" borderId="0" xfId="0" applyNumberFormat="1" applyFont="1" applyBorder="1" applyAlignment="1">
      <alignment horizontal="right"/>
    </xf>
    <xf numFmtId="0" fontId="37" fillId="2" borderId="1" xfId="0" applyFont="1" applyFill="1" applyBorder="1" applyAlignment="1">
      <alignment horizontal="left" vertical="center"/>
    </xf>
    <xf numFmtId="0" fontId="37" fillId="2" borderId="1" xfId="0" applyFont="1" applyFill="1" applyBorder="1" applyAlignment="1">
      <alignment horizontal="left"/>
    </xf>
    <xf numFmtId="0" fontId="1" fillId="0" borderId="0" xfId="0" applyFont="1"/>
    <xf numFmtId="4" fontId="13" fillId="0" borderId="3" xfId="0" applyNumberFormat="1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4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1" fillId="0" borderId="0" xfId="0" applyFont="1"/>
    <xf numFmtId="0" fontId="3" fillId="0" borderId="0" xfId="0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/>
    <xf numFmtId="0" fontId="20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3" fillId="4" borderId="4" xfId="0" applyNumberFormat="1" applyFont="1" applyFill="1" applyBorder="1" applyAlignment="1">
      <alignment horizontal="right" vertical="center"/>
    </xf>
    <xf numFmtId="2" fontId="3" fillId="4" borderId="1" xfId="0" applyNumberFormat="1" applyFont="1" applyFill="1" applyBorder="1" applyAlignment="1">
      <alignment vertical="top"/>
    </xf>
    <xf numFmtId="2" fontId="3" fillId="4" borderId="1" xfId="0" applyNumberFormat="1" applyFont="1" applyFill="1" applyBorder="1"/>
    <xf numFmtId="4" fontId="13" fillId="4" borderId="6" xfId="0" applyNumberFormat="1" applyFont="1" applyFill="1" applyBorder="1" applyAlignment="1">
      <alignment horizontal="right"/>
    </xf>
    <xf numFmtId="164" fontId="16" fillId="2" borderId="1" xfId="0" applyNumberFormat="1" applyFont="1" applyFill="1" applyBorder="1" applyAlignment="1">
      <alignment horizontal="right" vertical="center"/>
    </xf>
    <xf numFmtId="164" fontId="16" fillId="0" borderId="1" xfId="0" applyNumberFormat="1" applyFont="1" applyBorder="1"/>
    <xf numFmtId="4" fontId="3" fillId="4" borderId="1" xfId="0" applyNumberFormat="1" applyFont="1" applyFill="1" applyBorder="1" applyAlignment="1">
      <alignment horizontal="right" vertical="top" wrapText="1"/>
    </xf>
    <xf numFmtId="165" fontId="16" fillId="0" borderId="5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vertical="center"/>
    </xf>
    <xf numFmtId="4" fontId="3" fillId="4" borderId="6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170" fontId="3" fillId="2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/>
    </xf>
    <xf numFmtId="4" fontId="52" fillId="4" borderId="1" xfId="0" applyNumberFormat="1" applyFont="1" applyFill="1" applyBorder="1" applyAlignment="1">
      <alignment horizontal="right"/>
    </xf>
    <xf numFmtId="4" fontId="52" fillId="4" borderId="1" xfId="0" applyNumberFormat="1" applyFont="1" applyFill="1" applyBorder="1" applyAlignment="1">
      <alignment horizontal="right" vertical="center"/>
    </xf>
    <xf numFmtId="169" fontId="3" fillId="2" borderId="1" xfId="0" applyNumberFormat="1" applyFont="1" applyFill="1" applyBorder="1" applyAlignment="1">
      <alignment horizontal="right"/>
    </xf>
    <xf numFmtId="164" fontId="20" fillId="0" borderId="5" xfId="0" applyNumberFormat="1" applyFont="1" applyBorder="1" applyAlignment="1">
      <alignment horizontal="right" vertical="center"/>
    </xf>
    <xf numFmtId="0" fontId="46" fillId="0" borderId="2" xfId="0" applyFont="1" applyBorder="1" applyAlignment="1">
      <alignment horizontal="left"/>
    </xf>
    <xf numFmtId="0" fontId="50" fillId="0" borderId="3" xfId="0" applyFont="1" applyBorder="1" applyAlignment="1"/>
    <xf numFmtId="49" fontId="3" fillId="2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16" fillId="0" borderId="7" xfId="0" applyFont="1" applyBorder="1" applyAlignment="1">
      <alignment horizontal="left"/>
    </xf>
    <xf numFmtId="0" fontId="13" fillId="0" borderId="10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21" fillId="0" borderId="2" xfId="0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21" fillId="0" borderId="5" xfId="0" applyFont="1" applyBorder="1" applyAlignment="1">
      <alignment horizontal="left"/>
    </xf>
    <xf numFmtId="49" fontId="3" fillId="2" borderId="10" xfId="0" applyNumberFormat="1" applyFont="1" applyFill="1" applyBorder="1" applyAlignment="1">
      <alignment horizontal="left" vertical="center" wrapText="1"/>
    </xf>
    <xf numFmtId="49" fontId="3" fillId="2" borderId="8" xfId="0" applyNumberFormat="1" applyFont="1" applyFill="1" applyBorder="1" applyAlignment="1">
      <alignment horizontal="left" vertical="center" wrapText="1"/>
    </xf>
    <xf numFmtId="49" fontId="3" fillId="2" borderId="11" xfId="0" applyNumberFormat="1" applyFont="1" applyFill="1" applyBorder="1" applyAlignment="1">
      <alignment horizontal="left" vertical="center" wrapText="1"/>
    </xf>
    <xf numFmtId="49" fontId="3" fillId="2" borderId="12" xfId="0" applyNumberFormat="1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left" vertical="top" wrapText="1"/>
    </xf>
    <xf numFmtId="49" fontId="3" fillId="2" borderId="13" xfId="0" applyNumberFormat="1" applyFont="1" applyFill="1" applyBorder="1" applyAlignment="1">
      <alignment horizontal="left"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13" fillId="0" borderId="10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13" fillId="0" borderId="13" xfId="0" applyFont="1" applyBorder="1" applyAlignment="1">
      <alignment horizontal="left" wrapText="1"/>
    </xf>
    <xf numFmtId="0" fontId="19" fillId="0" borderId="0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8" fillId="0" borderId="3" xfId="0" applyFont="1" applyBorder="1" applyAlignment="1"/>
    <xf numFmtId="0" fontId="3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wrapText="1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26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3" xfId="0" quotePrefix="1" applyFont="1" applyFill="1" applyBorder="1" applyAlignment="1">
      <alignment horizontal="left" wrapText="1"/>
    </xf>
    <xf numFmtId="0" fontId="25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25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4" fillId="0" borderId="0" xfId="0" applyFont="1" applyBorder="1" applyAlignment="1"/>
    <xf numFmtId="0" fontId="20" fillId="2" borderId="7" xfId="0" applyFont="1" applyFill="1" applyBorder="1" applyAlignment="1">
      <alignment horizontal="center" vertical="center"/>
    </xf>
    <xf numFmtId="0" fontId="0" fillId="0" borderId="7" xfId="0" applyBorder="1"/>
    <xf numFmtId="0" fontId="0" fillId="0" borderId="3" xfId="0" applyBorder="1"/>
    <xf numFmtId="0" fontId="0" fillId="0" borderId="5" xfId="0" applyBorder="1"/>
    <xf numFmtId="0" fontId="3" fillId="0" borderId="3" xfId="0" applyFont="1" applyBorder="1" applyAlignment="1">
      <alignment vertical="center"/>
    </xf>
    <xf numFmtId="0" fontId="3" fillId="2" borderId="3" xfId="0" quotePrefix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uchlik/AppData/Local/Microsoft/Windows/INetCache/Content.Outlook/FPCIX0ME/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1.R priprava"/>
      <sheetName val="1.2.R vybavenost"/>
      <sheetName val="1.3 vegetace"/>
      <sheetName val="1.3 rostliny"/>
      <sheetName val="2.R Souhrn"/>
    </sheetNames>
    <sheetDataSet>
      <sheetData sheetId="0"/>
      <sheetData sheetId="1"/>
      <sheetData sheetId="2"/>
      <sheetData sheetId="3">
        <row r="14">
          <cell r="I14">
            <v>3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6"/>
  <sheetViews>
    <sheetView view="pageBreakPreview" topLeftCell="A18" zoomScaleNormal="90" workbookViewId="0">
      <selection activeCell="K56" sqref="K56"/>
    </sheetView>
  </sheetViews>
  <sheetFormatPr defaultRowHeight="12.75"/>
  <cols>
    <col min="1" max="1" width="4.28515625" style="144" customWidth="1"/>
    <col min="2" max="2" width="13" style="144" customWidth="1"/>
    <col min="3" max="3" width="23.42578125" style="144" customWidth="1"/>
    <col min="4" max="4" width="11.85546875" style="250" customWidth="1"/>
    <col min="5" max="5" width="10.42578125" style="144" customWidth="1"/>
    <col min="6" max="6" width="7.140625" style="144" customWidth="1"/>
    <col min="7" max="7" width="11.42578125" style="144" customWidth="1"/>
    <col min="8" max="8" width="9.42578125" style="251" bestFit="1" customWidth="1"/>
    <col min="9" max="9" width="15.7109375" style="252" customWidth="1"/>
    <col min="10" max="10" width="9.140625" style="144"/>
    <col min="11" max="12" width="9.140625" style="249"/>
    <col min="13" max="16384" width="9.140625" style="144"/>
  </cols>
  <sheetData>
    <row r="1" spans="1:12" customFormat="1" ht="24" customHeight="1">
      <c r="A1" s="7" t="s">
        <v>264</v>
      </c>
      <c r="E1" s="22"/>
      <c r="G1" s="28"/>
      <c r="I1" s="382"/>
    </row>
    <row r="2" spans="1:12" s="20" customFormat="1" ht="6" customHeight="1">
      <c r="A2" s="7"/>
      <c r="E2" s="256"/>
      <c r="G2" s="35"/>
    </row>
    <row r="3" spans="1:12" s="20" customFormat="1">
      <c r="A3" s="6" t="s">
        <v>235</v>
      </c>
      <c r="E3" s="256"/>
      <c r="G3" s="35"/>
    </row>
    <row r="4" spans="1:12" s="261" customFormat="1" ht="15">
      <c r="A4" s="257"/>
      <c r="B4" s="258"/>
      <c r="C4" s="258"/>
      <c r="D4" s="258"/>
      <c r="E4" s="258"/>
      <c r="F4" s="258"/>
      <c r="G4" s="258"/>
      <c r="H4" s="258"/>
      <c r="I4" s="258"/>
      <c r="J4" s="259"/>
      <c r="K4" s="260"/>
      <c r="L4" s="260"/>
    </row>
    <row r="5" spans="1:12" s="5" customFormat="1" ht="13.5" customHeight="1">
      <c r="A5" s="15" t="s">
        <v>16</v>
      </c>
      <c r="B5" s="8"/>
      <c r="C5" s="8"/>
      <c r="D5" s="8"/>
      <c r="E5" s="8"/>
      <c r="F5" s="8"/>
      <c r="G5" s="8"/>
      <c r="H5" s="262"/>
      <c r="I5" s="253"/>
      <c r="J5" s="263"/>
    </row>
    <row r="6" spans="1:12" s="268" customFormat="1" ht="24.75" customHeight="1">
      <c r="A6" s="1" t="s">
        <v>1</v>
      </c>
      <c r="B6" s="10" t="s">
        <v>2</v>
      </c>
      <c r="C6" s="422" t="s">
        <v>3</v>
      </c>
      <c r="D6" s="423"/>
      <c r="E6" s="424"/>
      <c r="F6" s="1" t="s">
        <v>4</v>
      </c>
      <c r="G6" s="264" t="s">
        <v>167</v>
      </c>
      <c r="H6" s="265" t="s">
        <v>11</v>
      </c>
      <c r="I6" s="266" t="s">
        <v>5</v>
      </c>
      <c r="J6" s="267"/>
    </row>
    <row r="7" spans="1:12" s="5" customFormat="1" ht="12.75" customHeight="1">
      <c r="A7" s="2" t="s">
        <v>168</v>
      </c>
      <c r="B7" s="269"/>
      <c r="C7" s="270"/>
      <c r="D7" s="270"/>
      <c r="E7" s="270"/>
      <c r="F7" s="4"/>
      <c r="G7" s="271"/>
      <c r="H7" s="272"/>
      <c r="I7" s="273"/>
      <c r="J7" s="263"/>
    </row>
    <row r="8" spans="1:12" s="14" customFormat="1" ht="25.5" customHeight="1">
      <c r="A8" s="274">
        <v>1</v>
      </c>
      <c r="B8" s="275" t="s">
        <v>18</v>
      </c>
      <c r="C8" s="444" t="s">
        <v>19</v>
      </c>
      <c r="D8" s="445"/>
      <c r="E8" s="446"/>
      <c r="F8" s="12" t="s">
        <v>15</v>
      </c>
      <c r="G8" s="401">
        <v>18449</v>
      </c>
      <c r="H8" s="276">
        <v>1</v>
      </c>
      <c r="I8" s="277">
        <f>G8*H8</f>
        <v>18449</v>
      </c>
      <c r="J8" s="151"/>
    </row>
    <row r="9" spans="1:12" s="284" customFormat="1" ht="27.75" customHeight="1">
      <c r="A9" s="278"/>
      <c r="B9" s="279"/>
      <c r="C9" s="447" t="s">
        <v>31</v>
      </c>
      <c r="D9" s="448"/>
      <c r="E9" s="449"/>
      <c r="F9" s="278"/>
      <c r="G9" s="280"/>
      <c r="H9" s="281"/>
      <c r="I9" s="282"/>
      <c r="J9" s="283"/>
      <c r="K9" s="14"/>
    </row>
    <row r="10" spans="1:12" s="14" customFormat="1" ht="12.75" customHeight="1">
      <c r="A10" s="12">
        <v>2</v>
      </c>
      <c r="B10" s="13" t="s">
        <v>12</v>
      </c>
      <c r="C10" s="444" t="s">
        <v>13</v>
      </c>
      <c r="D10" s="445"/>
      <c r="E10" s="446"/>
      <c r="F10" s="285" t="s">
        <v>200</v>
      </c>
      <c r="G10" s="401">
        <v>425.298</v>
      </c>
      <c r="H10" s="276">
        <v>1</v>
      </c>
      <c r="I10" s="277">
        <f>G10*H10</f>
        <v>425.298</v>
      </c>
      <c r="J10" s="151"/>
    </row>
    <row r="11" spans="1:12" s="284" customFormat="1" ht="52.5" customHeight="1">
      <c r="A11" s="278"/>
      <c r="B11" s="279"/>
      <c r="C11" s="450" t="s">
        <v>184</v>
      </c>
      <c r="D11" s="451"/>
      <c r="E11" s="452"/>
      <c r="F11" s="278"/>
      <c r="G11" s="280"/>
      <c r="H11" s="281"/>
      <c r="I11" s="282"/>
      <c r="J11" s="283"/>
      <c r="K11" s="14"/>
    </row>
    <row r="12" spans="1:12" s="5" customFormat="1" ht="12.75" customHeight="1">
      <c r="A12" s="2" t="s">
        <v>185</v>
      </c>
      <c r="B12" s="3"/>
      <c r="C12" s="3"/>
      <c r="D12" s="3"/>
      <c r="E12" s="3"/>
      <c r="F12" s="3"/>
      <c r="G12" s="3"/>
      <c r="H12" s="286"/>
      <c r="I12" s="405">
        <f>SUM(I8,I10)</f>
        <v>18874.297999999999</v>
      </c>
      <c r="J12" s="263"/>
      <c r="K12" s="14"/>
    </row>
    <row r="13" spans="1:12" s="110" customFormat="1" ht="15">
      <c r="A13" s="287" t="s">
        <v>22</v>
      </c>
      <c r="B13" s="288"/>
      <c r="C13" s="289"/>
      <c r="D13" s="289"/>
      <c r="E13" s="289"/>
      <c r="F13" s="290"/>
      <c r="G13" s="290"/>
      <c r="H13" s="291"/>
      <c r="I13" s="292"/>
      <c r="J13" s="293"/>
      <c r="K13" s="14"/>
    </row>
    <row r="14" spans="1:12">
      <c r="A14" s="248"/>
      <c r="K14" s="14"/>
    </row>
    <row r="15" spans="1:12">
      <c r="K15" s="14"/>
    </row>
    <row r="16" spans="1:12" s="5" customFormat="1" ht="13.5" customHeight="1">
      <c r="A16" s="15" t="s">
        <v>14</v>
      </c>
      <c r="B16" s="8"/>
      <c r="C16" s="8"/>
      <c r="D16" s="8"/>
      <c r="E16" s="8"/>
      <c r="F16" s="8"/>
      <c r="G16" s="8"/>
      <c r="H16" s="294"/>
      <c r="I16" s="253"/>
      <c r="J16" s="263"/>
      <c r="K16" s="14"/>
    </row>
    <row r="17" spans="1:12" s="268" customFormat="1" ht="23.25" customHeight="1">
      <c r="A17" s="1" t="s">
        <v>1</v>
      </c>
      <c r="B17" s="10" t="s">
        <v>2</v>
      </c>
      <c r="C17" s="422" t="s">
        <v>3</v>
      </c>
      <c r="D17" s="423"/>
      <c r="E17" s="424"/>
      <c r="F17" s="1" t="s">
        <v>4</v>
      </c>
      <c r="G17" s="264"/>
      <c r="H17" s="265" t="s">
        <v>11</v>
      </c>
      <c r="I17" s="266" t="s">
        <v>5</v>
      </c>
      <c r="J17" s="267"/>
      <c r="K17" s="14"/>
    </row>
    <row r="18" spans="1:12" s="5" customFormat="1" ht="12.75" customHeight="1">
      <c r="A18" s="2" t="s">
        <v>168</v>
      </c>
      <c r="B18" s="269"/>
      <c r="C18" s="270"/>
      <c r="D18" s="270"/>
      <c r="E18" s="270"/>
      <c r="F18" s="4"/>
      <c r="G18" s="271"/>
      <c r="H18" s="295"/>
      <c r="I18" s="273"/>
      <c r="J18" s="263"/>
      <c r="K18" s="14"/>
    </row>
    <row r="19" spans="1:12" s="14" customFormat="1" ht="13.5">
      <c r="A19" s="12">
        <v>1</v>
      </c>
      <c r="B19" s="13" t="s">
        <v>20</v>
      </c>
      <c r="C19" s="444" t="s">
        <v>21</v>
      </c>
      <c r="D19" s="445"/>
      <c r="E19" s="446"/>
      <c r="F19" s="285" t="s">
        <v>200</v>
      </c>
      <c r="G19" s="401">
        <v>2610.0479999999998</v>
      </c>
      <c r="H19" s="276">
        <v>1</v>
      </c>
      <c r="I19" s="277">
        <f>G19*H19</f>
        <v>2610.0479999999998</v>
      </c>
      <c r="J19" s="151"/>
    </row>
    <row r="20" spans="1:12" s="284" customFormat="1" ht="67.5" customHeight="1">
      <c r="A20" s="278"/>
      <c r="B20" s="279" t="s">
        <v>30</v>
      </c>
      <c r="C20" s="447" t="s">
        <v>197</v>
      </c>
      <c r="D20" s="448"/>
      <c r="E20" s="449"/>
      <c r="F20" s="278"/>
      <c r="G20" s="280"/>
      <c r="H20" s="281"/>
      <c r="I20" s="282"/>
      <c r="J20" s="283"/>
      <c r="K20" s="14"/>
    </row>
    <row r="21" spans="1:12" s="5" customFormat="1" ht="12.75" customHeight="1">
      <c r="A21" s="2" t="s">
        <v>17</v>
      </c>
      <c r="B21" s="3"/>
      <c r="C21" s="3"/>
      <c r="D21" s="3"/>
      <c r="E21" s="3"/>
      <c r="F21" s="3"/>
      <c r="G21" s="3"/>
      <c r="H21" s="93"/>
      <c r="I21" s="405">
        <f>SUM(I19)</f>
        <v>2610.0479999999998</v>
      </c>
      <c r="J21" s="263"/>
      <c r="K21" s="14"/>
    </row>
    <row r="22" spans="1:12" s="110" customFormat="1" ht="15">
      <c r="A22" s="287" t="s">
        <v>22</v>
      </c>
      <c r="B22" s="288"/>
      <c r="C22" s="289"/>
      <c r="D22" s="289"/>
      <c r="E22" s="289"/>
      <c r="F22" s="290"/>
      <c r="G22" s="290"/>
      <c r="H22" s="291"/>
      <c r="I22" s="292"/>
      <c r="J22" s="293"/>
      <c r="K22" s="14"/>
    </row>
    <row r="23" spans="1:12" s="261" customFormat="1">
      <c r="A23" s="6"/>
      <c r="B23" s="20"/>
      <c r="C23" s="20"/>
      <c r="D23" s="296"/>
      <c r="E23" s="20"/>
      <c r="F23" s="20"/>
      <c r="G23" s="20"/>
      <c r="H23" s="297"/>
      <c r="I23" s="298"/>
      <c r="J23" s="20"/>
      <c r="K23" s="14"/>
      <c r="L23" s="260"/>
    </row>
    <row r="24" spans="1:12" s="261" customFormat="1">
      <c r="D24" s="299"/>
      <c r="H24" s="300"/>
      <c r="I24" s="301"/>
      <c r="K24" s="14"/>
      <c r="L24" s="260"/>
    </row>
    <row r="25" spans="1:12" s="47" customFormat="1" ht="13.5" customHeight="1">
      <c r="A25" s="302" t="s">
        <v>198</v>
      </c>
      <c r="B25" s="303"/>
      <c r="C25" s="304"/>
      <c r="D25" s="304"/>
      <c r="E25" s="304"/>
      <c r="F25" s="304"/>
      <c r="G25" s="305"/>
      <c r="H25" s="306"/>
      <c r="I25" s="307"/>
      <c r="K25" s="14"/>
      <c r="L25" s="46"/>
    </row>
    <row r="26" spans="1:12" s="261" customFormat="1" ht="12.75" customHeight="1">
      <c r="A26" s="453" t="s">
        <v>169</v>
      </c>
      <c r="B26" s="454"/>
      <c r="C26" s="454"/>
      <c r="D26" s="454"/>
      <c r="E26" s="454"/>
      <c r="F26" s="454"/>
      <c r="G26" s="454"/>
      <c r="H26" s="454"/>
      <c r="I26" s="455"/>
      <c r="J26" s="20"/>
      <c r="K26" s="14"/>
      <c r="L26" s="260"/>
    </row>
    <row r="27" spans="1:12" s="261" customFormat="1">
      <c r="A27" s="456"/>
      <c r="B27" s="457"/>
      <c r="C27" s="457"/>
      <c r="D27" s="457"/>
      <c r="E27" s="457"/>
      <c r="F27" s="457"/>
      <c r="G27" s="457"/>
      <c r="H27" s="457"/>
      <c r="I27" s="458"/>
      <c r="J27" s="20"/>
      <c r="K27" s="14"/>
      <c r="L27" s="260"/>
    </row>
    <row r="28" spans="1:12" s="47" customFormat="1" ht="12" customHeight="1">
      <c r="A28" s="1" t="s">
        <v>1</v>
      </c>
      <c r="B28" s="10" t="s">
        <v>2</v>
      </c>
      <c r="C28" s="422" t="s">
        <v>3</v>
      </c>
      <c r="D28" s="423"/>
      <c r="E28" s="424"/>
      <c r="F28" s="1" t="s">
        <v>4</v>
      </c>
      <c r="G28" s="264" t="s">
        <v>167</v>
      </c>
      <c r="H28" s="265" t="s">
        <v>11</v>
      </c>
      <c r="I28" s="266" t="s">
        <v>5</v>
      </c>
      <c r="K28" s="14"/>
      <c r="L28" s="46"/>
    </row>
    <row r="29" spans="1:12" s="261" customFormat="1" ht="25.5" customHeight="1">
      <c r="A29" s="308">
        <v>1</v>
      </c>
      <c r="B29" s="309" t="s">
        <v>170</v>
      </c>
      <c r="C29" s="438" t="s">
        <v>171</v>
      </c>
      <c r="D29" s="439"/>
      <c r="E29" s="440"/>
      <c r="F29" s="162" t="s">
        <v>201</v>
      </c>
      <c r="G29" s="402">
        <v>61.173000000000002</v>
      </c>
      <c r="H29" s="360">
        <v>3.5</v>
      </c>
      <c r="I29" s="277">
        <f>G29*H29</f>
        <v>214.10550000000001</v>
      </c>
      <c r="J29" s="310"/>
      <c r="K29" s="14"/>
      <c r="L29" s="260"/>
    </row>
    <row r="30" spans="1:12" s="260" customFormat="1" ht="12" customHeight="1">
      <c r="A30" s="203">
        <v>2</v>
      </c>
      <c r="B30" s="311" t="s">
        <v>172</v>
      </c>
      <c r="C30" s="441" t="s">
        <v>173</v>
      </c>
      <c r="D30" s="442"/>
      <c r="E30" s="443"/>
      <c r="F30" s="312" t="s">
        <v>200</v>
      </c>
      <c r="G30" s="403">
        <v>606.875</v>
      </c>
      <c r="H30" s="313">
        <v>3.5000000000000003E-2</v>
      </c>
      <c r="I30" s="277">
        <f>G30*H30</f>
        <v>21.240625000000001</v>
      </c>
      <c r="K30" s="14"/>
    </row>
    <row r="31" spans="1:12" s="261" customFormat="1" ht="12" customHeight="1">
      <c r="A31" s="465" t="s">
        <v>10</v>
      </c>
      <c r="B31" s="466"/>
      <c r="C31" s="466"/>
      <c r="D31" s="466"/>
      <c r="E31" s="316"/>
      <c r="F31" s="316"/>
      <c r="G31" s="317"/>
      <c r="H31" s="318"/>
      <c r="I31" s="406">
        <f>SUM(I29:I30)</f>
        <v>235.346125</v>
      </c>
      <c r="J31" s="310"/>
      <c r="K31" s="14"/>
      <c r="L31" s="260"/>
    </row>
    <row r="32" spans="1:12" s="323" customFormat="1" ht="13.5" customHeight="1">
      <c r="A32" s="420" t="s">
        <v>22</v>
      </c>
      <c r="B32" s="421"/>
      <c r="C32" s="421"/>
      <c r="D32" s="421"/>
      <c r="E32" s="421"/>
      <c r="F32" s="421"/>
      <c r="G32" s="320"/>
      <c r="H32" s="321"/>
      <c r="I32" s="322"/>
      <c r="K32" s="14"/>
    </row>
    <row r="33" spans="1:12" s="323" customFormat="1" ht="13.5" customHeight="1">
      <c r="A33" s="324"/>
      <c r="B33" s="325"/>
      <c r="C33" s="325"/>
      <c r="D33" s="325"/>
      <c r="E33" s="325"/>
      <c r="F33" s="325"/>
      <c r="G33" s="326"/>
      <c r="H33" s="327"/>
      <c r="I33" s="328"/>
      <c r="K33" s="14"/>
    </row>
    <row r="34" spans="1:12" s="261" customFormat="1" ht="11.85" customHeight="1">
      <c r="A34" s="329"/>
      <c r="B34" s="329"/>
      <c r="C34" s="329"/>
      <c r="D34" s="330"/>
      <c r="E34" s="329"/>
      <c r="F34" s="329"/>
      <c r="G34" s="329"/>
      <c r="H34" s="331"/>
      <c r="I34" s="332"/>
      <c r="J34" s="329"/>
      <c r="K34" s="14"/>
      <c r="L34" s="260"/>
    </row>
    <row r="35" spans="1:12" s="47" customFormat="1">
      <c r="A35" s="428" t="s">
        <v>178</v>
      </c>
      <c r="B35" s="428"/>
      <c r="C35" s="428"/>
      <c r="D35" s="428"/>
      <c r="E35" s="428"/>
      <c r="F35" s="428"/>
      <c r="G35" s="428"/>
      <c r="H35" s="428"/>
      <c r="I35" s="428"/>
      <c r="K35" s="14"/>
      <c r="L35" s="46"/>
    </row>
    <row r="36" spans="1:12" s="261" customFormat="1" ht="11.85" customHeight="1">
      <c r="A36" s="429" t="s">
        <v>175</v>
      </c>
      <c r="B36" s="430"/>
      <c r="C36" s="430"/>
      <c r="D36" s="430"/>
      <c r="E36" s="430"/>
      <c r="F36" s="430"/>
      <c r="G36" s="430"/>
      <c r="H36" s="430"/>
      <c r="I36" s="431"/>
      <c r="J36" s="20"/>
      <c r="K36" s="14"/>
      <c r="L36" s="260"/>
    </row>
    <row r="37" spans="1:12" s="261" customFormat="1">
      <c r="A37" s="432"/>
      <c r="B37" s="433"/>
      <c r="C37" s="433"/>
      <c r="D37" s="433"/>
      <c r="E37" s="433"/>
      <c r="F37" s="433"/>
      <c r="G37" s="433"/>
      <c r="H37" s="433"/>
      <c r="I37" s="434"/>
      <c r="J37" s="20"/>
      <c r="K37" s="14"/>
      <c r="L37" s="260"/>
    </row>
    <row r="38" spans="1:12" s="261" customFormat="1">
      <c r="A38" s="435" t="s">
        <v>183</v>
      </c>
      <c r="B38" s="436"/>
      <c r="C38" s="436"/>
      <c r="D38" s="436"/>
      <c r="E38" s="436"/>
      <c r="F38" s="436"/>
      <c r="G38" s="436"/>
      <c r="H38" s="436"/>
      <c r="I38" s="437"/>
      <c r="J38" s="20"/>
      <c r="K38" s="14"/>
      <c r="L38" s="260"/>
    </row>
    <row r="39" spans="1:12" s="47" customFormat="1">
      <c r="A39" s="1" t="s">
        <v>1</v>
      </c>
      <c r="B39" s="10" t="s">
        <v>2</v>
      </c>
      <c r="C39" s="422" t="s">
        <v>3</v>
      </c>
      <c r="D39" s="423"/>
      <c r="E39" s="424"/>
      <c r="F39" s="1" t="s">
        <v>4</v>
      </c>
      <c r="G39" s="264" t="s">
        <v>167</v>
      </c>
      <c r="H39" s="265" t="s">
        <v>11</v>
      </c>
      <c r="I39" s="266" t="s">
        <v>5</v>
      </c>
      <c r="K39" s="14"/>
      <c r="L39" s="46"/>
    </row>
    <row r="40" spans="1:12" s="261" customFormat="1">
      <c r="A40" s="203">
        <v>1</v>
      </c>
      <c r="B40" s="333" t="s">
        <v>202</v>
      </c>
      <c r="C40" s="425" t="s">
        <v>176</v>
      </c>
      <c r="D40" s="426"/>
      <c r="E40" s="427"/>
      <c r="F40" s="312" t="s">
        <v>0</v>
      </c>
      <c r="G40" s="403">
        <v>1820.625</v>
      </c>
      <c r="H40" s="334">
        <v>3</v>
      </c>
      <c r="I40" s="277">
        <f>G40*H40</f>
        <v>5461.875</v>
      </c>
      <c r="J40" s="310"/>
      <c r="K40" s="14"/>
      <c r="L40" s="260"/>
    </row>
    <row r="41" spans="1:12" s="260" customFormat="1" ht="13.5">
      <c r="A41" s="203">
        <v>2</v>
      </c>
      <c r="B41" s="312" t="s">
        <v>172</v>
      </c>
      <c r="C41" s="335" t="s">
        <v>173</v>
      </c>
      <c r="D41" s="336"/>
      <c r="E41" s="336"/>
      <c r="F41" s="312" t="s">
        <v>200</v>
      </c>
      <c r="G41" s="403">
        <v>606.875</v>
      </c>
      <c r="H41" s="314">
        <v>0.70499999999999996</v>
      </c>
      <c r="I41" s="277">
        <f>G41*H41</f>
        <v>427.84687499999995</v>
      </c>
      <c r="K41" s="14"/>
    </row>
    <row r="42" spans="1:12" s="261" customFormat="1" ht="12" customHeight="1">
      <c r="A42" s="337" t="s">
        <v>25</v>
      </c>
      <c r="B42" s="315"/>
      <c r="C42" s="315"/>
      <c r="D42" s="315"/>
      <c r="E42" s="316"/>
      <c r="F42" s="316"/>
      <c r="G42" s="317"/>
      <c r="H42" s="318"/>
      <c r="I42" s="406">
        <f>SUM(I40:I41)</f>
        <v>5889.7218750000002</v>
      </c>
      <c r="J42" s="310"/>
      <c r="K42" s="14"/>
      <c r="L42" s="260"/>
    </row>
    <row r="43" spans="1:12" s="323" customFormat="1" ht="13.5" customHeight="1">
      <c r="A43" s="338" t="s">
        <v>177</v>
      </c>
      <c r="B43" s="319"/>
      <c r="C43" s="319"/>
      <c r="D43" s="319"/>
      <c r="E43" s="319"/>
      <c r="F43" s="319"/>
      <c r="G43" s="320"/>
      <c r="H43" s="321"/>
      <c r="I43" s="322"/>
      <c r="K43" s="14"/>
    </row>
    <row r="44" spans="1:12" s="261" customFormat="1" ht="11.85" customHeight="1">
      <c r="A44" s="329"/>
      <c r="B44" s="329"/>
      <c r="C44" s="329"/>
      <c r="D44" s="330"/>
      <c r="E44" s="329"/>
      <c r="F44" s="329"/>
      <c r="G44" s="329"/>
      <c r="H44" s="331"/>
      <c r="I44" s="332"/>
      <c r="J44" s="329"/>
      <c r="K44" s="14"/>
      <c r="L44" s="260"/>
    </row>
    <row r="45" spans="1:12" s="261" customFormat="1" ht="11.85" customHeight="1">
      <c r="D45" s="299"/>
      <c r="H45" s="300"/>
      <c r="I45" s="301"/>
      <c r="K45" s="14"/>
      <c r="L45" s="260"/>
    </row>
    <row r="46" spans="1:12" s="47" customFormat="1">
      <c r="A46" s="464" t="s">
        <v>179</v>
      </c>
      <c r="B46" s="464"/>
      <c r="C46" s="464"/>
      <c r="D46" s="464"/>
      <c r="E46" s="464"/>
      <c r="F46" s="464"/>
      <c r="G46" s="464"/>
      <c r="H46" s="464"/>
      <c r="I46" s="464"/>
      <c r="K46" s="14"/>
      <c r="L46" s="46"/>
    </row>
    <row r="47" spans="1:12" s="261" customFormat="1" ht="16.5" customHeight="1">
      <c r="A47" s="435" t="s">
        <v>182</v>
      </c>
      <c r="B47" s="436"/>
      <c r="C47" s="436"/>
      <c r="D47" s="436"/>
      <c r="E47" s="436"/>
      <c r="F47" s="436"/>
      <c r="G47" s="436"/>
      <c r="H47" s="436"/>
      <c r="I47" s="437"/>
      <c r="J47" s="20"/>
      <c r="K47" s="14"/>
      <c r="L47" s="260"/>
    </row>
    <row r="48" spans="1:12" s="261" customFormat="1">
      <c r="A48" s="435"/>
      <c r="B48" s="436"/>
      <c r="C48" s="436"/>
      <c r="D48" s="436"/>
      <c r="E48" s="436"/>
      <c r="F48" s="436"/>
      <c r="G48" s="436"/>
      <c r="H48" s="436"/>
      <c r="I48" s="437"/>
      <c r="J48" s="20"/>
      <c r="K48" s="14"/>
      <c r="L48" s="260"/>
    </row>
    <row r="49" spans="1:12" s="47" customFormat="1" ht="12" customHeight="1">
      <c r="A49" s="1" t="s">
        <v>1</v>
      </c>
      <c r="B49" s="10" t="s">
        <v>2</v>
      </c>
      <c r="C49" s="422" t="s">
        <v>3</v>
      </c>
      <c r="D49" s="423"/>
      <c r="E49" s="424"/>
      <c r="F49" s="1" t="s">
        <v>4</v>
      </c>
      <c r="G49" s="264" t="s">
        <v>167</v>
      </c>
      <c r="H49" s="265" t="s">
        <v>11</v>
      </c>
      <c r="I49" s="266" t="s">
        <v>5</v>
      </c>
      <c r="K49" s="14"/>
      <c r="L49" s="46"/>
    </row>
    <row r="50" spans="1:12" s="261" customFormat="1">
      <c r="A50" s="339">
        <v>1</v>
      </c>
      <c r="B50" s="340" t="s">
        <v>180</v>
      </c>
      <c r="C50" s="460" t="s">
        <v>181</v>
      </c>
      <c r="D50" s="461"/>
      <c r="E50" s="341">
        <v>7.0650000000000004E-2</v>
      </c>
      <c r="F50" s="312" t="s">
        <v>0</v>
      </c>
      <c r="G50" s="404">
        <v>3034.375</v>
      </c>
      <c r="H50" s="334">
        <v>3</v>
      </c>
      <c r="I50" s="277">
        <f>G50*H50</f>
        <v>9103.125</v>
      </c>
      <c r="J50" s="310"/>
      <c r="K50" s="14"/>
      <c r="L50" s="260"/>
    </row>
    <row r="51" spans="1:12" s="261" customFormat="1" ht="12" customHeight="1">
      <c r="A51" s="337" t="s">
        <v>25</v>
      </c>
      <c r="B51" s="315"/>
      <c r="C51" s="315"/>
      <c r="D51" s="315"/>
      <c r="E51" s="316"/>
      <c r="F51" s="316"/>
      <c r="G51" s="317"/>
      <c r="H51" s="318"/>
      <c r="I51" s="406">
        <f>SUM(I50)</f>
        <v>9103.125</v>
      </c>
      <c r="J51" s="310"/>
      <c r="K51" s="260"/>
      <c r="L51" s="260"/>
    </row>
    <row r="52" spans="1:12" s="323" customFormat="1" ht="15.75" customHeight="1">
      <c r="A52" s="338" t="s">
        <v>177</v>
      </c>
      <c r="B52" s="319"/>
      <c r="C52" s="319"/>
      <c r="D52" s="319"/>
      <c r="E52" s="319"/>
      <c r="F52" s="319"/>
      <c r="G52" s="320"/>
      <c r="H52" s="321"/>
      <c r="I52" s="322"/>
    </row>
    <row r="53" spans="1:12" s="261" customFormat="1" ht="11.85" customHeight="1">
      <c r="A53" s="329"/>
      <c r="B53" s="329"/>
      <c r="C53" s="329"/>
      <c r="D53" s="330"/>
      <c r="E53" s="329"/>
      <c r="F53" s="329"/>
      <c r="G53" s="329"/>
      <c r="H53" s="331"/>
      <c r="I53" s="332"/>
      <c r="J53" s="329"/>
      <c r="K53" s="260"/>
      <c r="L53" s="260"/>
    </row>
    <row r="54" spans="1:12" s="261" customFormat="1" ht="11.85" customHeight="1">
      <c r="D54" s="299"/>
      <c r="H54" s="300"/>
      <c r="I54" s="301"/>
      <c r="K54" s="260"/>
      <c r="L54" s="260"/>
    </row>
    <row r="55" spans="1:12" s="5" customFormat="1">
      <c r="A55" s="2" t="s">
        <v>25</v>
      </c>
      <c r="B55" s="3"/>
      <c r="C55" s="3"/>
      <c r="D55" s="3"/>
      <c r="E55" s="342"/>
      <c r="F55" s="3"/>
      <c r="G55" s="343"/>
      <c r="H55" s="254"/>
      <c r="I55" s="344">
        <f>SUM(I8,I10,I19,I29,I30,I40,I41,I50)</f>
        <v>36712.538999999997</v>
      </c>
    </row>
    <row r="56" spans="1:12" s="5" customFormat="1">
      <c r="A56" s="2" t="s">
        <v>24</v>
      </c>
      <c r="B56" s="3"/>
      <c r="C56" s="3"/>
      <c r="D56" s="3"/>
      <c r="E56" s="342"/>
      <c r="F56" s="3"/>
      <c r="G56" s="345"/>
      <c r="H56" s="254"/>
      <c r="I56" s="346">
        <f>I55*0.21</f>
        <v>7709.6331899999986</v>
      </c>
    </row>
    <row r="57" spans="1:12" s="110" customFormat="1" ht="21.75" customHeight="1">
      <c r="A57" s="347" t="s">
        <v>22</v>
      </c>
      <c r="B57" s="289"/>
      <c r="C57" s="289"/>
      <c r="D57" s="290"/>
      <c r="E57" s="348"/>
      <c r="F57" s="290"/>
      <c r="G57" s="349"/>
      <c r="H57" s="350"/>
      <c r="I57" s="322">
        <f>SUM(I55:I56)</f>
        <v>44422.172189999997</v>
      </c>
    </row>
    <row r="58" spans="1:12" s="261" customFormat="1" ht="11.85" customHeight="1">
      <c r="A58" s="310"/>
      <c r="B58" s="310"/>
      <c r="C58" s="310"/>
      <c r="D58" s="351"/>
      <c r="E58" s="310"/>
      <c r="F58" s="310"/>
      <c r="G58" s="310"/>
      <c r="H58" s="352"/>
      <c r="I58" s="353"/>
      <c r="J58" s="310"/>
      <c r="K58" s="260"/>
      <c r="L58" s="260"/>
    </row>
    <row r="59" spans="1:12" s="261" customFormat="1">
      <c r="D59" s="299"/>
      <c r="H59" s="300"/>
      <c r="I59" s="301"/>
      <c r="K59" s="260"/>
      <c r="L59" s="260"/>
    </row>
    <row r="60" spans="1:12" s="261" customFormat="1" ht="24.75" customHeight="1">
      <c r="A60" s="459" t="s">
        <v>174</v>
      </c>
      <c r="B60" s="462"/>
      <c r="C60" s="462"/>
      <c r="D60" s="462"/>
      <c r="E60" s="462"/>
      <c r="F60" s="462"/>
      <c r="G60" s="462"/>
      <c r="H60" s="462"/>
      <c r="I60" s="462"/>
      <c r="J60" s="20"/>
      <c r="K60" s="260"/>
      <c r="L60" s="260"/>
    </row>
    <row r="61" spans="1:12" s="261" customFormat="1">
      <c r="A61" s="354"/>
      <c r="B61" s="354"/>
      <c r="C61" s="354"/>
      <c r="D61" s="355"/>
      <c r="E61" s="354"/>
      <c r="F61" s="354"/>
      <c r="G61" s="354"/>
      <c r="H61" s="356"/>
      <c r="I61" s="357"/>
      <c r="K61" s="260"/>
      <c r="L61" s="260"/>
    </row>
    <row r="62" spans="1:12" s="261" customFormat="1" ht="24" customHeight="1">
      <c r="A62" s="463" t="s">
        <v>135</v>
      </c>
      <c r="B62" s="463"/>
      <c r="C62" s="463"/>
      <c r="D62" s="463"/>
      <c r="E62" s="463"/>
      <c r="F62" s="463"/>
      <c r="G62" s="463"/>
      <c r="H62" s="358"/>
      <c r="I62" s="359"/>
      <c r="J62" s="166"/>
      <c r="K62" s="260"/>
      <c r="L62" s="260"/>
    </row>
    <row r="63" spans="1:12" s="261" customFormat="1" ht="26.25" customHeight="1">
      <c r="A63" s="459" t="s">
        <v>136</v>
      </c>
      <c r="B63" s="459"/>
      <c r="C63" s="459"/>
      <c r="D63" s="459"/>
      <c r="E63" s="459"/>
      <c r="F63" s="459"/>
      <c r="G63" s="459"/>
      <c r="H63" s="358"/>
      <c r="I63" s="359"/>
      <c r="J63" s="166"/>
      <c r="K63" s="260"/>
      <c r="L63" s="260"/>
    </row>
    <row r="64" spans="1:12" s="261" customFormat="1">
      <c r="D64" s="299"/>
      <c r="H64" s="300"/>
      <c r="I64" s="301"/>
      <c r="K64" s="260"/>
      <c r="L64" s="260"/>
    </row>
    <row r="65" spans="4:12" s="261" customFormat="1">
      <c r="D65" s="299"/>
      <c r="H65" s="300"/>
      <c r="I65" s="301"/>
      <c r="K65" s="260"/>
      <c r="L65" s="260"/>
    </row>
    <row r="66" spans="4:12" s="261" customFormat="1" ht="63" customHeight="1">
      <c r="D66" s="299"/>
      <c r="H66" s="300"/>
      <c r="I66" s="301"/>
      <c r="K66" s="260"/>
      <c r="L66" s="260"/>
    </row>
  </sheetData>
  <mergeCells count="26">
    <mergeCell ref="A46:I46"/>
    <mergeCell ref="A31:D31"/>
    <mergeCell ref="A63:G63"/>
    <mergeCell ref="A47:I48"/>
    <mergeCell ref="C50:D50"/>
    <mergeCell ref="A60:I60"/>
    <mergeCell ref="C49:E49"/>
    <mergeCell ref="A62:G62"/>
    <mergeCell ref="C6:E6"/>
    <mergeCell ref="C17:E17"/>
    <mergeCell ref="C29:E29"/>
    <mergeCell ref="C30:E30"/>
    <mergeCell ref="C28:E28"/>
    <mergeCell ref="C8:E8"/>
    <mergeCell ref="C9:E9"/>
    <mergeCell ref="C10:E10"/>
    <mergeCell ref="C11:E11"/>
    <mergeCell ref="C19:E19"/>
    <mergeCell ref="C20:E20"/>
    <mergeCell ref="A26:I27"/>
    <mergeCell ref="A32:F32"/>
    <mergeCell ref="C39:E39"/>
    <mergeCell ref="C40:E40"/>
    <mergeCell ref="A35:I35"/>
    <mergeCell ref="A36:I37"/>
    <mergeCell ref="A38:I38"/>
  </mergeCells>
  <phoneticPr fontId="6" type="noConversion"/>
  <pageMargins left="0.7" right="0.56000000000000005" top="0.984251969" bottom="0.95" header="0.4921259845" footer="0.4921259845"/>
  <pageSetup paperSize="9" scale="84" orientation="portrait" r:id="rId1"/>
  <headerFooter alignWithMargins="0"/>
  <rowBreaks count="1" manualBreakCount="1">
    <brk id="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workbookViewId="0">
      <selection activeCell="I6" sqref="I6:I11"/>
    </sheetView>
  </sheetViews>
  <sheetFormatPr defaultRowHeight="12.75"/>
  <cols>
    <col min="1" max="1" width="4.28515625" customWidth="1"/>
    <col min="2" max="2" width="13.85546875" customWidth="1"/>
    <col min="3" max="3" width="57.5703125" customWidth="1"/>
    <col min="4" max="4" width="7.140625" customWidth="1"/>
    <col min="5" max="5" width="8" style="22" customWidth="1"/>
    <col min="6" max="6" width="9.7109375" customWidth="1"/>
    <col min="7" max="7" width="15.7109375" style="28" customWidth="1"/>
  </cols>
  <sheetData>
    <row r="1" spans="1:9" ht="24" customHeight="1">
      <c r="A1" s="7" t="s">
        <v>264</v>
      </c>
      <c r="I1" s="382"/>
    </row>
    <row r="2" spans="1:9" ht="6" customHeight="1">
      <c r="A2" s="7"/>
    </row>
    <row r="3" spans="1:9">
      <c r="A3" s="6" t="s">
        <v>236</v>
      </c>
    </row>
    <row r="4" spans="1:9">
      <c r="A4" s="6"/>
    </row>
    <row r="5" spans="1:9">
      <c r="A5" s="15" t="s">
        <v>161</v>
      </c>
      <c r="B5" s="8"/>
      <c r="C5" s="8"/>
      <c r="D5" s="8"/>
      <c r="E5" s="23"/>
      <c r="F5" s="8"/>
      <c r="G5" s="29"/>
    </row>
    <row r="6" spans="1:9" ht="24">
      <c r="A6" s="1" t="s">
        <v>1</v>
      </c>
      <c r="B6" s="10" t="s">
        <v>2</v>
      </c>
      <c r="C6" s="11" t="s">
        <v>3</v>
      </c>
      <c r="D6" s="1" t="s">
        <v>4</v>
      </c>
      <c r="E6" s="222" t="s">
        <v>11</v>
      </c>
      <c r="F6" s="223" t="s">
        <v>28</v>
      </c>
      <c r="G6" s="32" t="s">
        <v>5</v>
      </c>
    </row>
    <row r="7" spans="1:9">
      <c r="A7" s="12">
        <v>1</v>
      </c>
      <c r="B7" s="13" t="s">
        <v>6</v>
      </c>
      <c r="C7" s="224" t="s">
        <v>29</v>
      </c>
      <c r="D7" s="162" t="s">
        <v>0</v>
      </c>
      <c r="E7" s="24">
        <v>3</v>
      </c>
      <c r="F7" s="401">
        <v>20391</v>
      </c>
      <c r="G7" s="30">
        <f>E7*F7</f>
        <v>61173</v>
      </c>
    </row>
    <row r="8" spans="1:9">
      <c r="A8" s="159">
        <v>2</v>
      </c>
      <c r="B8" s="160" t="s">
        <v>6</v>
      </c>
      <c r="C8" s="224" t="s">
        <v>196</v>
      </c>
      <c r="D8" s="225" t="s">
        <v>15</v>
      </c>
      <c r="E8" s="161">
        <v>1</v>
      </c>
      <c r="F8" s="407">
        <v>11955.4375</v>
      </c>
      <c r="G8" s="30">
        <f>E8*F8</f>
        <v>11955.4375</v>
      </c>
    </row>
    <row r="9" spans="1:9">
      <c r="A9" s="159">
        <v>3</v>
      </c>
      <c r="B9" s="160" t="s">
        <v>6</v>
      </c>
      <c r="C9" s="224" t="s">
        <v>195</v>
      </c>
      <c r="D9" s="225" t="s">
        <v>0</v>
      </c>
      <c r="E9" s="161">
        <v>1</v>
      </c>
      <c r="F9" s="407">
        <v>34591.875</v>
      </c>
      <c r="G9" s="30">
        <f>E9*F9</f>
        <v>34591.875</v>
      </c>
    </row>
    <row r="10" spans="1:9">
      <c r="A10" s="2" t="s">
        <v>162</v>
      </c>
      <c r="B10" s="3"/>
      <c r="C10" s="3"/>
      <c r="D10" s="3"/>
      <c r="E10" s="25"/>
      <c r="F10" s="3"/>
      <c r="G10" s="31">
        <f>SUM(G7:G9)</f>
        <v>107720.3125</v>
      </c>
    </row>
    <row r="11" spans="1:9" s="5" customFormat="1">
      <c r="A11" s="2" t="s">
        <v>24</v>
      </c>
      <c r="B11" s="3"/>
      <c r="C11" s="3"/>
      <c r="D11" s="3"/>
      <c r="E11" s="25"/>
      <c r="F11" s="3"/>
      <c r="G11" s="33">
        <f>G10*0.21</f>
        <v>22621.265625</v>
      </c>
    </row>
    <row r="12" spans="1:9" s="19" customFormat="1" ht="21.75" customHeight="1">
      <c r="A12" s="170" t="s">
        <v>22</v>
      </c>
      <c r="B12" s="16"/>
      <c r="C12" s="17"/>
      <c r="D12" s="18"/>
      <c r="E12" s="26"/>
      <c r="F12" s="18"/>
      <c r="G12" s="34">
        <f>SUM(G10:G11)</f>
        <v>130341.578125</v>
      </c>
    </row>
    <row r="15" spans="1:9" s="47" customFormat="1" ht="26.25" customHeight="1">
      <c r="A15" s="459" t="s">
        <v>163</v>
      </c>
      <c r="B15" s="459"/>
      <c r="C15" s="459"/>
      <c r="D15" s="459"/>
      <c r="E15" s="459"/>
      <c r="F15" s="459"/>
      <c r="G15" s="459"/>
      <c r="H15" s="46"/>
      <c r="I15" s="157"/>
    </row>
    <row r="16" spans="1:9" s="48" customFormat="1" ht="27.75" customHeight="1">
      <c r="A16" s="463" t="s">
        <v>135</v>
      </c>
      <c r="B16" s="463"/>
      <c r="C16" s="463"/>
      <c r="D16" s="463"/>
      <c r="E16" s="463"/>
      <c r="F16" s="463"/>
      <c r="G16" s="463"/>
      <c r="I16" s="158"/>
    </row>
    <row r="17" spans="1:9" s="48" customFormat="1" ht="29.25" customHeight="1">
      <c r="A17" s="459" t="s">
        <v>136</v>
      </c>
      <c r="B17" s="459"/>
      <c r="C17" s="459"/>
      <c r="D17" s="459"/>
      <c r="E17" s="459"/>
      <c r="F17" s="459"/>
      <c r="G17" s="459"/>
      <c r="I17" s="158"/>
    </row>
    <row r="18" spans="1:9" s="20" customFormat="1" ht="27.75" customHeight="1">
      <c r="A18" s="462" t="s">
        <v>164</v>
      </c>
      <c r="B18" s="462"/>
      <c r="C18" s="462"/>
      <c r="D18" s="462"/>
      <c r="E18" s="462"/>
      <c r="F18" s="462"/>
      <c r="G18" s="462"/>
      <c r="I18" s="144"/>
    </row>
    <row r="19" spans="1:9">
      <c r="A19" s="245"/>
      <c r="B19" s="245"/>
      <c r="C19" s="245"/>
      <c r="D19" s="245"/>
      <c r="E19" s="246"/>
      <c r="F19" s="245"/>
      <c r="G19" s="247"/>
    </row>
  </sheetData>
  <mergeCells count="4">
    <mergeCell ref="A16:G16"/>
    <mergeCell ref="A17:G17"/>
    <mergeCell ref="A18:G18"/>
    <mergeCell ref="A15:G15"/>
  </mergeCells>
  <phoneticPr fontId="6" type="noConversion"/>
  <pageMargins left="0.66" right="0.28999999999999998" top="0.984251969" bottom="0.65" header="0.4921259845" footer="0.4921259845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4"/>
  <sheetViews>
    <sheetView view="pageBreakPreview" topLeftCell="A19" workbookViewId="0">
      <selection activeCell="L66" sqref="L66"/>
    </sheetView>
  </sheetViews>
  <sheetFormatPr defaultRowHeight="12.75"/>
  <cols>
    <col min="1" max="1" width="6.28515625" style="110" customWidth="1"/>
    <col min="2" max="2" width="13" style="110" customWidth="1"/>
    <col min="3" max="3" width="55.7109375" style="110" customWidth="1"/>
    <col min="4" max="4" width="5" style="110" customWidth="1"/>
    <col min="5" max="5" width="8.140625" style="110" customWidth="1"/>
    <col min="6" max="6" width="10.140625" style="111" customWidth="1"/>
    <col min="7" max="7" width="14.28515625" style="112" customWidth="1"/>
    <col min="8" max="8" width="8" style="113" hidden="1" customWidth="1"/>
    <col min="9" max="9" width="13.140625" style="110" bestFit="1" customWidth="1"/>
    <col min="10" max="11" width="12.7109375" style="110" bestFit="1" customWidth="1"/>
    <col min="12" max="16384" width="9.140625" style="110"/>
  </cols>
  <sheetData>
    <row r="1" spans="1:8" customFormat="1" ht="24" customHeight="1">
      <c r="A1" s="7" t="s">
        <v>264</v>
      </c>
      <c r="E1" s="22"/>
      <c r="G1" s="28"/>
    </row>
    <row r="2" spans="1:8" customFormat="1" ht="7.5" customHeight="1">
      <c r="A2" s="6"/>
      <c r="C2" s="21"/>
      <c r="D2" s="27"/>
      <c r="E2" s="28"/>
      <c r="G2" s="9"/>
      <c r="H2" s="9"/>
    </row>
    <row r="3" spans="1:8">
      <c r="A3" s="507" t="s">
        <v>237</v>
      </c>
      <c r="B3" s="508"/>
      <c r="C3" s="508"/>
      <c r="D3" s="508"/>
      <c r="E3" s="508"/>
      <c r="F3" s="508"/>
      <c r="G3" s="508"/>
      <c r="H3" s="508"/>
    </row>
    <row r="4" spans="1:8" s="58" customFormat="1" ht="12.75" customHeight="1">
      <c r="A4" s="51"/>
      <c r="B4" s="52"/>
      <c r="C4" s="53"/>
      <c r="D4" s="54"/>
      <c r="E4" s="54"/>
      <c r="F4" s="55"/>
      <c r="G4" s="56"/>
      <c r="H4" s="57"/>
    </row>
    <row r="5" spans="1:8" s="60" customFormat="1" ht="13.5" customHeight="1">
      <c r="A5" s="509" t="s">
        <v>32</v>
      </c>
      <c r="B5" s="510"/>
      <c r="C5" s="510"/>
      <c r="D5" s="510"/>
      <c r="E5" s="510"/>
      <c r="F5" s="510"/>
      <c r="G5" s="510"/>
      <c r="H5" s="59"/>
    </row>
    <row r="6" spans="1:8" s="62" customFormat="1" ht="13.5" customHeight="1">
      <c r="A6" s="483" t="s">
        <v>33</v>
      </c>
      <c r="B6" s="511"/>
      <c r="C6" s="511"/>
      <c r="D6" s="511"/>
      <c r="E6" s="511"/>
      <c r="F6" s="511"/>
      <c r="G6" s="512"/>
      <c r="H6" s="61"/>
    </row>
    <row r="7" spans="1:8" s="69" customFormat="1" ht="11.25">
      <c r="A7" s="63" t="s">
        <v>1</v>
      </c>
      <c r="B7" s="63" t="s">
        <v>2</v>
      </c>
      <c r="C7" s="64" t="s">
        <v>3</v>
      </c>
      <c r="D7" s="63" t="s">
        <v>4</v>
      </c>
      <c r="E7" s="65" t="s">
        <v>34</v>
      </c>
      <c r="F7" s="66" t="s">
        <v>35</v>
      </c>
      <c r="G7" s="67" t="s">
        <v>5</v>
      </c>
      <c r="H7" s="68"/>
    </row>
    <row r="8" spans="1:8" s="5" customFormat="1" ht="12.75" customHeight="1">
      <c r="A8" s="70">
        <v>1</v>
      </c>
      <c r="B8" s="70" t="s">
        <v>36</v>
      </c>
      <c r="C8" s="71" t="s">
        <v>37</v>
      </c>
      <c r="D8" s="70" t="s">
        <v>0</v>
      </c>
      <c r="E8" s="72">
        <v>9</v>
      </c>
      <c r="F8" s="409">
        <v>531.25</v>
      </c>
      <c r="G8" s="74">
        <f>E8*F8</f>
        <v>4781.25</v>
      </c>
      <c r="H8" s="61"/>
    </row>
    <row r="9" spans="1:8" s="5" customFormat="1" ht="23.45" customHeight="1">
      <c r="A9" s="75">
        <v>2</v>
      </c>
      <c r="B9" s="75" t="s">
        <v>38</v>
      </c>
      <c r="C9" s="76" t="s">
        <v>39</v>
      </c>
      <c r="D9" s="70" t="s">
        <v>0</v>
      </c>
      <c r="E9" s="77">
        <v>9</v>
      </c>
      <c r="F9" s="409">
        <v>331.25</v>
      </c>
      <c r="G9" s="74">
        <f t="shared" ref="G9:G23" si="0">E9*F9</f>
        <v>2981.25</v>
      </c>
      <c r="H9" s="61"/>
    </row>
    <row r="10" spans="1:8" s="5" customFormat="1" ht="23.45" customHeight="1">
      <c r="A10" s="70">
        <v>3</v>
      </c>
      <c r="B10" s="70" t="s">
        <v>40</v>
      </c>
      <c r="C10" s="71" t="s">
        <v>41</v>
      </c>
      <c r="D10" s="70" t="s">
        <v>42</v>
      </c>
      <c r="E10" s="72">
        <v>3.6000000000000002E-4</v>
      </c>
      <c r="F10" s="409">
        <v>60000</v>
      </c>
      <c r="G10" s="74">
        <f t="shared" si="0"/>
        <v>21.6</v>
      </c>
      <c r="H10" s="61"/>
    </row>
    <row r="11" spans="1:8" s="5" customFormat="1" ht="23.45" customHeight="1">
      <c r="A11" s="75">
        <v>4</v>
      </c>
      <c r="B11" s="75" t="s">
        <v>43</v>
      </c>
      <c r="C11" s="76" t="s">
        <v>44</v>
      </c>
      <c r="D11" s="75" t="s">
        <v>0</v>
      </c>
      <c r="E11" s="72">
        <v>9</v>
      </c>
      <c r="F11" s="409">
        <v>206.25</v>
      </c>
      <c r="G11" s="74">
        <f t="shared" si="0"/>
        <v>1856.25</v>
      </c>
      <c r="H11" s="61"/>
    </row>
    <row r="12" spans="1:8" s="5" customFormat="1" ht="23.45" customHeight="1">
      <c r="A12" s="75">
        <v>5</v>
      </c>
      <c r="B12" s="70" t="s">
        <v>45</v>
      </c>
      <c r="C12" s="71" t="s">
        <v>46</v>
      </c>
      <c r="D12" s="70" t="s">
        <v>47</v>
      </c>
      <c r="E12" s="79">
        <v>36</v>
      </c>
      <c r="F12" s="409">
        <v>65</v>
      </c>
      <c r="G12" s="74">
        <f t="shared" si="0"/>
        <v>2340</v>
      </c>
      <c r="H12" s="61"/>
    </row>
    <row r="13" spans="1:8" s="5" customFormat="1" ht="12.75" customHeight="1">
      <c r="A13" s="70">
        <v>6</v>
      </c>
      <c r="B13" s="70" t="s">
        <v>48</v>
      </c>
      <c r="C13" s="71" t="s">
        <v>49</v>
      </c>
      <c r="D13" s="70" t="s">
        <v>47</v>
      </c>
      <c r="E13" s="79">
        <v>9</v>
      </c>
      <c r="F13" s="409">
        <v>42.5</v>
      </c>
      <c r="G13" s="74">
        <f t="shared" si="0"/>
        <v>382.5</v>
      </c>
      <c r="H13" s="61"/>
    </row>
    <row r="14" spans="1:8" s="5" customFormat="1" ht="12.75" customHeight="1">
      <c r="A14" s="75">
        <v>7</v>
      </c>
      <c r="B14" s="70" t="s">
        <v>54</v>
      </c>
      <c r="C14" s="71" t="s">
        <v>160</v>
      </c>
      <c r="D14" s="70" t="s">
        <v>47</v>
      </c>
      <c r="E14" s="72">
        <v>27</v>
      </c>
      <c r="F14" s="409">
        <v>18.75</v>
      </c>
      <c r="G14" s="74">
        <f t="shared" si="0"/>
        <v>506.25</v>
      </c>
      <c r="H14" s="61"/>
    </row>
    <row r="15" spans="1:8" s="5" customFormat="1" ht="14.25" customHeight="1">
      <c r="A15" s="70">
        <v>8</v>
      </c>
      <c r="B15" s="70" t="s">
        <v>55</v>
      </c>
      <c r="C15" s="71" t="s">
        <v>56</v>
      </c>
      <c r="D15" s="70" t="s">
        <v>26</v>
      </c>
      <c r="E15" s="72">
        <v>36</v>
      </c>
      <c r="F15" s="410">
        <v>15</v>
      </c>
      <c r="G15" s="74">
        <f t="shared" si="0"/>
        <v>540</v>
      </c>
      <c r="H15" s="61"/>
    </row>
    <row r="16" spans="1:8" s="5" customFormat="1" ht="12.75" customHeight="1">
      <c r="A16" s="75">
        <v>9</v>
      </c>
      <c r="B16" s="70" t="s">
        <v>6</v>
      </c>
      <c r="C16" s="71" t="s">
        <v>57</v>
      </c>
      <c r="D16" s="70" t="s">
        <v>0</v>
      </c>
      <c r="E16" s="72">
        <v>18</v>
      </c>
      <c r="F16" s="409">
        <v>56.25</v>
      </c>
      <c r="G16" s="74">
        <f t="shared" si="0"/>
        <v>1012.5</v>
      </c>
      <c r="H16" s="61"/>
    </row>
    <row r="17" spans="1:9" s="5" customFormat="1" ht="12.75" customHeight="1">
      <c r="A17" s="70">
        <v>10</v>
      </c>
      <c r="B17" s="70" t="s">
        <v>58</v>
      </c>
      <c r="C17" s="71" t="s">
        <v>59</v>
      </c>
      <c r="D17" s="70" t="s">
        <v>0</v>
      </c>
      <c r="E17" s="72">
        <v>0.9</v>
      </c>
      <c r="F17" s="409">
        <v>100</v>
      </c>
      <c r="G17" s="74">
        <f t="shared" si="0"/>
        <v>90</v>
      </c>
      <c r="H17" s="61"/>
    </row>
    <row r="18" spans="1:9" s="5" customFormat="1" ht="12.75" customHeight="1">
      <c r="A18" s="75">
        <v>11</v>
      </c>
      <c r="B18" s="70" t="s">
        <v>60</v>
      </c>
      <c r="C18" s="71" t="s">
        <v>61</v>
      </c>
      <c r="D18" s="70" t="s">
        <v>47</v>
      </c>
      <c r="E18" s="72">
        <v>3.6</v>
      </c>
      <c r="F18" s="409">
        <v>56.25</v>
      </c>
      <c r="G18" s="74">
        <f t="shared" si="0"/>
        <v>202.5</v>
      </c>
      <c r="H18" s="61"/>
    </row>
    <row r="19" spans="1:9" s="5" customFormat="1" ht="23.45" customHeight="1">
      <c r="A19" s="70">
        <v>12</v>
      </c>
      <c r="B19" s="70" t="s">
        <v>45</v>
      </c>
      <c r="C19" s="71" t="s">
        <v>62</v>
      </c>
      <c r="D19" s="70" t="s">
        <v>47</v>
      </c>
      <c r="E19" s="72">
        <v>3.6</v>
      </c>
      <c r="F19" s="409">
        <v>65</v>
      </c>
      <c r="G19" s="74">
        <f t="shared" si="0"/>
        <v>234</v>
      </c>
      <c r="H19" s="61"/>
    </row>
    <row r="20" spans="1:9" s="5" customFormat="1" ht="12.75" customHeight="1">
      <c r="A20" s="75">
        <v>13</v>
      </c>
      <c r="B20" s="70" t="s">
        <v>55</v>
      </c>
      <c r="C20" s="71" t="s">
        <v>63</v>
      </c>
      <c r="D20" s="70" t="s">
        <v>26</v>
      </c>
      <c r="E20" s="72">
        <v>36</v>
      </c>
      <c r="F20" s="410">
        <v>15</v>
      </c>
      <c r="G20" s="74">
        <f t="shared" si="0"/>
        <v>540</v>
      </c>
      <c r="H20" s="61"/>
    </row>
    <row r="21" spans="1:9" s="5" customFormat="1" ht="12.75" customHeight="1">
      <c r="A21" s="70">
        <v>14</v>
      </c>
      <c r="B21" s="70" t="s">
        <v>50</v>
      </c>
      <c r="C21" s="71" t="s">
        <v>64</v>
      </c>
      <c r="D21" s="70" t="s">
        <v>51</v>
      </c>
      <c r="E21" s="72">
        <v>1.89</v>
      </c>
      <c r="F21" s="409">
        <v>118.75</v>
      </c>
      <c r="G21" s="74">
        <f t="shared" si="0"/>
        <v>224.4375</v>
      </c>
      <c r="H21" s="61"/>
    </row>
    <row r="22" spans="1:9" s="5" customFormat="1" ht="12.75" customHeight="1">
      <c r="A22" s="75">
        <v>15</v>
      </c>
      <c r="B22" s="70" t="s">
        <v>52</v>
      </c>
      <c r="C22" s="71" t="s">
        <v>53</v>
      </c>
      <c r="D22" s="70" t="s">
        <v>51</v>
      </c>
      <c r="E22" s="72">
        <v>1.89</v>
      </c>
      <c r="F22" s="409">
        <v>406.25</v>
      </c>
      <c r="G22" s="74">
        <f t="shared" si="0"/>
        <v>767.8125</v>
      </c>
      <c r="H22" s="61"/>
    </row>
    <row r="23" spans="1:9" s="5" customFormat="1" ht="12.75" customHeight="1">
      <c r="A23" s="70">
        <v>16</v>
      </c>
      <c r="B23" s="70" t="s">
        <v>6</v>
      </c>
      <c r="C23" s="71" t="s">
        <v>65</v>
      </c>
      <c r="D23" s="70" t="s">
        <v>0</v>
      </c>
      <c r="E23" s="72">
        <v>9</v>
      </c>
      <c r="F23" s="409">
        <v>268.75</v>
      </c>
      <c r="G23" s="74">
        <f t="shared" si="0"/>
        <v>2418.75</v>
      </c>
      <c r="H23" s="61"/>
    </row>
    <row r="24" spans="1:9" s="5" customFormat="1" ht="12.75" customHeight="1">
      <c r="A24" s="489" t="s">
        <v>66</v>
      </c>
      <c r="B24" s="496"/>
      <c r="C24" s="496"/>
      <c r="D24" s="496"/>
      <c r="E24" s="496"/>
      <c r="F24" s="497"/>
      <c r="G24" s="80">
        <f>SUM(G8:G23)</f>
        <v>18899.099999999999</v>
      </c>
      <c r="H24" s="61"/>
    </row>
    <row r="25" spans="1:9" s="62" customFormat="1" ht="13.5" customHeight="1">
      <c r="A25" s="473" t="s">
        <v>67</v>
      </c>
      <c r="B25" s="474"/>
      <c r="C25" s="474"/>
      <c r="D25" s="474"/>
      <c r="E25" s="474"/>
      <c r="F25" s="474"/>
      <c r="G25" s="475"/>
      <c r="H25" s="61"/>
    </row>
    <row r="26" spans="1:9" s="69" customFormat="1" ht="11.25">
      <c r="A26" s="63" t="s">
        <v>68</v>
      </c>
      <c r="B26" s="63" t="s">
        <v>69</v>
      </c>
      <c r="C26" s="63" t="s">
        <v>70</v>
      </c>
      <c r="D26" s="63" t="s">
        <v>71</v>
      </c>
      <c r="E26" s="63" t="s">
        <v>34</v>
      </c>
      <c r="F26" s="66" t="s">
        <v>35</v>
      </c>
      <c r="G26" s="67" t="s">
        <v>5</v>
      </c>
      <c r="H26" s="68"/>
    </row>
    <row r="27" spans="1:9" s="5" customFormat="1" ht="12.75" customHeight="1">
      <c r="A27" s="37"/>
      <c r="B27" s="81" t="s">
        <v>72</v>
      </c>
      <c r="C27" s="380" t="s">
        <v>233</v>
      </c>
      <c r="D27" s="70" t="s">
        <v>0</v>
      </c>
      <c r="E27" s="77">
        <v>5</v>
      </c>
      <c r="F27" s="409">
        <v>4187.5</v>
      </c>
      <c r="G27" s="74">
        <f>E27*F27</f>
        <v>20937.5</v>
      </c>
      <c r="H27" s="61"/>
    </row>
    <row r="28" spans="1:9" s="5" customFormat="1" ht="12.75" customHeight="1">
      <c r="A28" s="37"/>
      <c r="B28" s="81" t="s">
        <v>72</v>
      </c>
      <c r="C28" s="380" t="s">
        <v>188</v>
      </c>
      <c r="D28" s="70" t="s">
        <v>0</v>
      </c>
      <c r="E28" s="77">
        <v>1</v>
      </c>
      <c r="F28" s="409">
        <v>4375</v>
      </c>
      <c r="G28" s="74">
        <f>E28*F28</f>
        <v>4375</v>
      </c>
      <c r="H28" s="61"/>
    </row>
    <row r="29" spans="1:9" s="5" customFormat="1" ht="12.75" customHeight="1">
      <c r="A29" s="37"/>
      <c r="B29" s="81" t="s">
        <v>72</v>
      </c>
      <c r="C29" s="380" t="s">
        <v>234</v>
      </c>
      <c r="D29" s="70" t="s">
        <v>0</v>
      </c>
      <c r="E29" s="77">
        <v>3</v>
      </c>
      <c r="F29" s="409">
        <v>4125</v>
      </c>
      <c r="G29" s="74">
        <f>E29*F29</f>
        <v>12375</v>
      </c>
      <c r="H29" s="61"/>
    </row>
    <row r="30" spans="1:9" s="5" customFormat="1" ht="12.75" customHeight="1">
      <c r="A30" s="83"/>
      <c r="B30" s="84"/>
      <c r="C30" s="82" t="s">
        <v>73</v>
      </c>
      <c r="D30" s="70" t="s">
        <v>0</v>
      </c>
      <c r="E30" s="77">
        <v>9</v>
      </c>
      <c r="F30" s="73"/>
      <c r="G30" s="74"/>
      <c r="H30" s="61"/>
      <c r="I30" s="85"/>
    </row>
    <row r="31" spans="1:9" s="5" customFormat="1" ht="12.75" customHeight="1">
      <c r="A31" s="83"/>
      <c r="B31" s="84"/>
      <c r="C31" s="82" t="s">
        <v>74</v>
      </c>
      <c r="D31" s="70"/>
      <c r="E31" s="83">
        <v>0.188</v>
      </c>
      <c r="F31" s="73">
        <f>SUM(G27:G29)</f>
        <v>37687.5</v>
      </c>
      <c r="G31" s="74">
        <f>E31*F31</f>
        <v>7085.25</v>
      </c>
      <c r="H31" s="61"/>
      <c r="I31" s="85"/>
    </row>
    <row r="32" spans="1:9" s="5" customFormat="1" ht="12.75" customHeight="1">
      <c r="A32" s="83"/>
      <c r="B32" s="84"/>
      <c r="C32" s="82" t="s">
        <v>75</v>
      </c>
      <c r="D32" s="70"/>
      <c r="E32" s="83">
        <v>0.03</v>
      </c>
      <c r="F32" s="73">
        <f>SUM(G27:G29,G31)</f>
        <v>44772.75</v>
      </c>
      <c r="G32" s="74">
        <f>E32*F32</f>
        <v>1343.1824999999999</v>
      </c>
      <c r="H32" s="61"/>
    </row>
    <row r="33" spans="1:8" s="5" customFormat="1" ht="12.75" customHeight="1">
      <c r="A33" s="492" t="s">
        <v>76</v>
      </c>
      <c r="B33" s="492"/>
      <c r="C33" s="492"/>
      <c r="D33" s="492"/>
      <c r="E33" s="492"/>
      <c r="F33" s="492"/>
      <c r="G33" s="80">
        <f>SUM(G27:G29,G31:G32)</f>
        <v>46115.932500000003</v>
      </c>
      <c r="H33" s="61"/>
    </row>
    <row r="34" spans="1:8" s="5" customFormat="1" ht="13.5" customHeight="1">
      <c r="A34" s="473" t="s">
        <v>77</v>
      </c>
      <c r="B34" s="474"/>
      <c r="C34" s="474"/>
      <c r="D34" s="474"/>
      <c r="E34" s="474"/>
      <c r="F34" s="474"/>
      <c r="G34" s="475"/>
      <c r="H34" s="61"/>
    </row>
    <row r="35" spans="1:8" s="86" customFormat="1" ht="12.75" customHeight="1">
      <c r="A35" s="63" t="s">
        <v>1</v>
      </c>
      <c r="B35" s="493" t="s">
        <v>78</v>
      </c>
      <c r="C35" s="494"/>
      <c r="D35" s="63" t="s">
        <v>4</v>
      </c>
      <c r="E35" s="63" t="s">
        <v>34</v>
      </c>
      <c r="F35" s="66" t="s">
        <v>35</v>
      </c>
      <c r="G35" s="67" t="s">
        <v>5</v>
      </c>
      <c r="H35" s="68"/>
    </row>
    <row r="36" spans="1:8" s="5" customFormat="1" ht="12.75" customHeight="1">
      <c r="A36" s="70">
        <v>17</v>
      </c>
      <c r="B36" s="471" t="s">
        <v>79</v>
      </c>
      <c r="C36" s="471"/>
      <c r="D36" s="70" t="s">
        <v>51</v>
      </c>
      <c r="E36" s="83">
        <v>4.5</v>
      </c>
      <c r="F36" s="409">
        <v>981.25</v>
      </c>
      <c r="G36" s="74">
        <f t="shared" ref="G36:G51" si="1">E36*F36</f>
        <v>4415.625</v>
      </c>
      <c r="H36" s="61"/>
    </row>
    <row r="37" spans="1:8" s="5" customFormat="1" ht="12.75" customHeight="1">
      <c r="A37" s="70"/>
      <c r="B37" s="471" t="s">
        <v>80</v>
      </c>
      <c r="C37" s="471"/>
      <c r="D37" s="70"/>
      <c r="E37" s="83">
        <v>0.70299999999999996</v>
      </c>
      <c r="F37" s="73">
        <f>G36</f>
        <v>4415.625</v>
      </c>
      <c r="G37" s="74">
        <f t="shared" si="1"/>
        <v>3104.1843749999998</v>
      </c>
      <c r="H37" s="61"/>
    </row>
    <row r="38" spans="1:8" s="5" customFormat="1" ht="12.75" customHeight="1">
      <c r="A38" s="70"/>
      <c r="B38" s="500" t="s">
        <v>81</v>
      </c>
      <c r="C38" s="500"/>
      <c r="D38" s="87"/>
      <c r="E38" s="83">
        <v>0.03</v>
      </c>
      <c r="F38" s="73">
        <f>SUM(G36:G37)</f>
        <v>7519.8093749999998</v>
      </c>
      <c r="G38" s="74">
        <f t="shared" si="1"/>
        <v>225.59428124999999</v>
      </c>
      <c r="H38" s="61"/>
    </row>
    <row r="39" spans="1:8" s="5" customFormat="1" ht="12.75" customHeight="1">
      <c r="A39" s="88">
        <v>18</v>
      </c>
      <c r="B39" s="501" t="s">
        <v>82</v>
      </c>
      <c r="C39" s="502"/>
      <c r="D39" s="89" t="s">
        <v>0</v>
      </c>
      <c r="E39" s="90">
        <v>27</v>
      </c>
      <c r="F39" s="411">
        <v>102.5</v>
      </c>
      <c r="G39" s="74">
        <f t="shared" si="1"/>
        <v>2767.5</v>
      </c>
      <c r="H39" s="61"/>
    </row>
    <row r="40" spans="1:8" s="5" customFormat="1" ht="12.75" customHeight="1">
      <c r="A40" s="91">
        <v>19</v>
      </c>
      <c r="B40" s="503" t="s">
        <v>83</v>
      </c>
      <c r="C40" s="504"/>
      <c r="D40" s="91" t="s">
        <v>0</v>
      </c>
      <c r="E40" s="90">
        <v>27</v>
      </c>
      <c r="F40" s="411">
        <v>35</v>
      </c>
      <c r="G40" s="74">
        <f t="shared" si="1"/>
        <v>945</v>
      </c>
      <c r="H40" s="61"/>
    </row>
    <row r="41" spans="1:8" s="62" customFormat="1" ht="12.75" customHeight="1">
      <c r="A41" s="91"/>
      <c r="B41" s="505" t="s">
        <v>84</v>
      </c>
      <c r="C41" s="506"/>
      <c r="D41" s="91"/>
      <c r="E41" s="90">
        <v>8.0000000000000002E-3</v>
      </c>
      <c r="F41" s="92">
        <f>SUM(G39:G40)</f>
        <v>3712.5</v>
      </c>
      <c r="G41" s="74">
        <f t="shared" si="1"/>
        <v>29.7</v>
      </c>
      <c r="H41" s="61"/>
    </row>
    <row r="42" spans="1:8" s="5" customFormat="1" ht="12.75" customHeight="1">
      <c r="A42" s="91"/>
      <c r="B42" s="505" t="s">
        <v>85</v>
      </c>
      <c r="C42" s="506"/>
      <c r="D42" s="91"/>
      <c r="E42" s="90">
        <v>0.01</v>
      </c>
      <c r="F42" s="92">
        <f>SUM(G39:G41)</f>
        <v>3742.2</v>
      </c>
      <c r="G42" s="74">
        <f t="shared" si="1"/>
        <v>37.421999999999997</v>
      </c>
      <c r="H42" s="61"/>
    </row>
    <row r="43" spans="1:8" s="5" customFormat="1" ht="12.75" customHeight="1">
      <c r="A43" s="91">
        <v>20</v>
      </c>
      <c r="B43" s="495" t="s">
        <v>86</v>
      </c>
      <c r="C43" s="495"/>
      <c r="D43" s="70" t="s">
        <v>87</v>
      </c>
      <c r="E43" s="83">
        <v>36</v>
      </c>
      <c r="F43" s="409">
        <v>6.25</v>
      </c>
      <c r="G43" s="74">
        <f t="shared" si="1"/>
        <v>225</v>
      </c>
      <c r="H43" s="61"/>
    </row>
    <row r="44" spans="1:8" s="5" customFormat="1" ht="12.75" customHeight="1">
      <c r="A44" s="70">
        <v>21</v>
      </c>
      <c r="B44" s="471" t="s">
        <v>88</v>
      </c>
      <c r="C44" s="471"/>
      <c r="D44" s="70" t="s">
        <v>51</v>
      </c>
      <c r="E44" s="83">
        <v>0.9</v>
      </c>
      <c r="F44" s="409">
        <v>1062.5</v>
      </c>
      <c r="G44" s="74">
        <f t="shared" si="1"/>
        <v>956.25</v>
      </c>
      <c r="H44" s="61"/>
    </row>
    <row r="45" spans="1:8" s="5" customFormat="1" ht="12.75" customHeight="1">
      <c r="A45" s="70"/>
      <c r="B45" s="471" t="s">
        <v>80</v>
      </c>
      <c r="C45" s="471"/>
      <c r="D45" s="70"/>
      <c r="E45" s="83">
        <v>0.70299999999999996</v>
      </c>
      <c r="F45" s="73">
        <f>SUM(G44)</f>
        <v>956.25</v>
      </c>
      <c r="G45" s="74">
        <f t="shared" si="1"/>
        <v>672.24374999999998</v>
      </c>
      <c r="H45" s="61"/>
    </row>
    <row r="46" spans="1:8" s="5" customFormat="1" ht="12.75" customHeight="1">
      <c r="A46" s="70"/>
      <c r="B46" s="471" t="s">
        <v>81</v>
      </c>
      <c r="C46" s="471"/>
      <c r="D46" s="70"/>
      <c r="E46" s="83">
        <v>0.03</v>
      </c>
      <c r="F46" s="73">
        <f>SUM(G44:G45)</f>
        <v>1628.4937500000001</v>
      </c>
      <c r="G46" s="74">
        <f t="shared" si="1"/>
        <v>48.854812500000001</v>
      </c>
      <c r="H46" s="61"/>
    </row>
    <row r="47" spans="1:8" s="5" customFormat="1" ht="12.75" customHeight="1">
      <c r="A47" s="70">
        <v>22</v>
      </c>
      <c r="B47" s="471" t="s">
        <v>89</v>
      </c>
      <c r="C47" s="471"/>
      <c r="D47" s="70" t="s">
        <v>47</v>
      </c>
      <c r="E47" s="83">
        <v>36</v>
      </c>
      <c r="F47" s="409">
        <v>30</v>
      </c>
      <c r="G47" s="74">
        <f t="shared" si="1"/>
        <v>1080</v>
      </c>
      <c r="H47" s="61"/>
    </row>
    <row r="48" spans="1:8" s="5" customFormat="1" ht="12.75" customHeight="1">
      <c r="A48" s="70"/>
      <c r="B48" s="498" t="s">
        <v>90</v>
      </c>
      <c r="C48" s="499"/>
      <c r="D48" s="70" t="s">
        <v>91</v>
      </c>
      <c r="E48" s="83">
        <v>18</v>
      </c>
      <c r="F48" s="409">
        <v>15</v>
      </c>
      <c r="G48" s="74">
        <f t="shared" si="1"/>
        <v>270</v>
      </c>
      <c r="H48" s="61"/>
    </row>
    <row r="49" spans="1:9" s="5" customFormat="1" ht="12.75" customHeight="1">
      <c r="A49" s="70"/>
      <c r="B49" s="471" t="s">
        <v>84</v>
      </c>
      <c r="C49" s="471"/>
      <c r="D49" s="70"/>
      <c r="E49" s="83">
        <v>8.0000000000000002E-3</v>
      </c>
      <c r="F49" s="73">
        <f>SUM(G47:G48)</f>
        <v>1350</v>
      </c>
      <c r="G49" s="74">
        <f t="shared" si="1"/>
        <v>10.8</v>
      </c>
      <c r="H49" s="61"/>
    </row>
    <row r="50" spans="1:9" s="5" customFormat="1" ht="12.75" customHeight="1">
      <c r="A50" s="70"/>
      <c r="B50" s="471" t="s">
        <v>81</v>
      </c>
      <c r="C50" s="471"/>
      <c r="D50" s="70"/>
      <c r="E50" s="83">
        <v>0.03</v>
      </c>
      <c r="F50" s="73">
        <f>SUM(G47:G49)</f>
        <v>1360.8</v>
      </c>
      <c r="G50" s="74">
        <f t="shared" si="1"/>
        <v>40.823999999999998</v>
      </c>
      <c r="H50" s="61"/>
    </row>
    <row r="51" spans="1:9" s="5" customFormat="1" ht="12.75" customHeight="1">
      <c r="A51" s="70">
        <v>23</v>
      </c>
      <c r="B51" s="498" t="s">
        <v>92</v>
      </c>
      <c r="C51" s="499"/>
      <c r="D51" s="70" t="s">
        <v>51</v>
      </c>
      <c r="E51" s="83">
        <v>1.89</v>
      </c>
      <c r="F51" s="409">
        <v>150</v>
      </c>
      <c r="G51" s="74">
        <f t="shared" si="1"/>
        <v>283.5</v>
      </c>
      <c r="H51" s="61"/>
    </row>
    <row r="52" spans="1:9" s="5" customFormat="1" ht="12.75" customHeight="1">
      <c r="A52" s="489" t="s">
        <v>93</v>
      </c>
      <c r="B52" s="490"/>
      <c r="C52" s="490"/>
      <c r="D52" s="490"/>
      <c r="E52" s="490"/>
      <c r="F52" s="491"/>
      <c r="G52" s="80">
        <f>SUM(G36:G51)</f>
        <v>15112.498218750001</v>
      </c>
      <c r="H52" s="61"/>
    </row>
    <row r="53" spans="1:9" s="94" customFormat="1" ht="12">
      <c r="F53" s="95"/>
      <c r="G53" s="96"/>
      <c r="H53" s="97"/>
    </row>
    <row r="54" spans="1:9" s="62" customFormat="1" ht="13.5" customHeight="1">
      <c r="A54" s="481" t="s">
        <v>134</v>
      </c>
      <c r="B54" s="482"/>
      <c r="C54" s="482"/>
      <c r="D54" s="482"/>
      <c r="E54" s="482"/>
      <c r="F54" s="482"/>
      <c r="G54" s="482"/>
      <c r="H54" s="61"/>
    </row>
    <row r="55" spans="1:9" s="62" customFormat="1" ht="13.5" customHeight="1">
      <c r="A55" s="483" t="s">
        <v>33</v>
      </c>
      <c r="B55" s="484"/>
      <c r="C55" s="484"/>
      <c r="D55" s="485"/>
      <c r="E55" s="485"/>
      <c r="F55" s="485"/>
      <c r="G55" s="486"/>
      <c r="H55" s="61"/>
    </row>
    <row r="56" spans="1:9" s="69" customFormat="1" ht="11.25">
      <c r="A56" s="63" t="s">
        <v>1</v>
      </c>
      <c r="B56" s="63" t="s">
        <v>2</v>
      </c>
      <c r="C56" s="64" t="s">
        <v>3</v>
      </c>
      <c r="D56" s="63" t="s">
        <v>4</v>
      </c>
      <c r="E56" s="65" t="s">
        <v>34</v>
      </c>
      <c r="F56" s="66" t="s">
        <v>35</v>
      </c>
      <c r="G56" s="67" t="s">
        <v>5</v>
      </c>
      <c r="H56" s="68"/>
    </row>
    <row r="57" spans="1:9" s="5" customFormat="1" ht="12.75" customHeight="1">
      <c r="A57" s="70">
        <v>1</v>
      </c>
      <c r="B57" s="70" t="s">
        <v>94</v>
      </c>
      <c r="C57" s="71" t="s">
        <v>95</v>
      </c>
      <c r="D57" s="70" t="s">
        <v>0</v>
      </c>
      <c r="E57" s="72">
        <v>5</v>
      </c>
      <c r="F57" s="409">
        <v>467.29374999999999</v>
      </c>
      <c r="G57" s="74">
        <f t="shared" ref="G57:G67" si="2">E57*F57</f>
        <v>2336.46875</v>
      </c>
      <c r="H57" s="61"/>
    </row>
    <row r="58" spans="1:9" s="5" customFormat="1">
      <c r="A58" s="75">
        <v>2</v>
      </c>
      <c r="B58" s="75" t="s">
        <v>96</v>
      </c>
      <c r="C58" s="76" t="s">
        <v>97</v>
      </c>
      <c r="D58" s="70" t="s">
        <v>0</v>
      </c>
      <c r="E58" s="77">
        <v>5</v>
      </c>
      <c r="F58" s="409">
        <v>321.64375000000001</v>
      </c>
      <c r="G58" s="74">
        <f t="shared" si="2"/>
        <v>1608.21875</v>
      </c>
      <c r="H58" s="61"/>
    </row>
    <row r="59" spans="1:9" s="5" customFormat="1" ht="23.45" customHeight="1">
      <c r="A59" s="70">
        <v>3</v>
      </c>
      <c r="B59" s="70" t="s">
        <v>40</v>
      </c>
      <c r="C59" s="71" t="s">
        <v>41</v>
      </c>
      <c r="D59" s="70" t="s">
        <v>42</v>
      </c>
      <c r="E59" s="72">
        <v>2.0000000000000001E-4</v>
      </c>
      <c r="F59" s="409">
        <v>58260</v>
      </c>
      <c r="G59" s="74">
        <f t="shared" si="2"/>
        <v>11.652000000000001</v>
      </c>
      <c r="H59" s="61"/>
    </row>
    <row r="60" spans="1:9" s="99" customFormat="1">
      <c r="A60" s="75">
        <v>4</v>
      </c>
      <c r="B60" s="75" t="s">
        <v>98</v>
      </c>
      <c r="C60" s="76" t="s">
        <v>99</v>
      </c>
      <c r="D60" s="75" t="s">
        <v>0</v>
      </c>
      <c r="E60" s="79">
        <v>15</v>
      </c>
      <c r="F60" s="409">
        <v>63.114999999999995</v>
      </c>
      <c r="G60" s="74">
        <f t="shared" si="2"/>
        <v>946.72499999999991</v>
      </c>
      <c r="H60" s="98"/>
      <c r="I60" s="5"/>
    </row>
    <row r="61" spans="1:9" s="5" customFormat="1" ht="12.75" customHeight="1">
      <c r="A61" s="70">
        <v>5</v>
      </c>
      <c r="B61" s="70" t="s">
        <v>48</v>
      </c>
      <c r="C61" s="71" t="s">
        <v>49</v>
      </c>
      <c r="D61" s="70" t="s">
        <v>47</v>
      </c>
      <c r="E61" s="79">
        <v>5</v>
      </c>
      <c r="F61" s="409">
        <v>41.267499999999998</v>
      </c>
      <c r="G61" s="74">
        <f t="shared" si="2"/>
        <v>206.33749999999998</v>
      </c>
      <c r="H61" s="61"/>
    </row>
    <row r="62" spans="1:9" s="5" customFormat="1" ht="12.75" customHeight="1">
      <c r="A62" s="75">
        <v>6</v>
      </c>
      <c r="B62" s="70" t="s">
        <v>54</v>
      </c>
      <c r="C62" s="71" t="s">
        <v>160</v>
      </c>
      <c r="D62" s="70" t="s">
        <v>47</v>
      </c>
      <c r="E62" s="72">
        <v>15</v>
      </c>
      <c r="F62" s="409">
        <v>18.206250000000001</v>
      </c>
      <c r="G62" s="74">
        <f t="shared" si="2"/>
        <v>273.09375</v>
      </c>
      <c r="H62" s="61"/>
    </row>
    <row r="63" spans="1:9" s="5" customFormat="1" ht="12.75" customHeight="1">
      <c r="A63" s="70">
        <v>7</v>
      </c>
      <c r="B63" s="70" t="s">
        <v>6</v>
      </c>
      <c r="C63" s="71" t="s">
        <v>57</v>
      </c>
      <c r="D63" s="70" t="s">
        <v>0</v>
      </c>
      <c r="E63" s="72">
        <v>10</v>
      </c>
      <c r="F63" s="409">
        <v>54.618749999999999</v>
      </c>
      <c r="G63" s="74">
        <f t="shared" si="2"/>
        <v>546.1875</v>
      </c>
      <c r="H63" s="61"/>
    </row>
    <row r="64" spans="1:9" s="5" customFormat="1" ht="12.75" customHeight="1">
      <c r="A64" s="75">
        <v>8</v>
      </c>
      <c r="B64" s="70" t="s">
        <v>58</v>
      </c>
      <c r="C64" s="71" t="s">
        <v>100</v>
      </c>
      <c r="D64" s="70" t="s">
        <v>0</v>
      </c>
      <c r="E64" s="72">
        <v>0.5</v>
      </c>
      <c r="F64" s="409">
        <v>97.1</v>
      </c>
      <c r="G64" s="74">
        <f t="shared" si="2"/>
        <v>48.55</v>
      </c>
      <c r="H64" s="61"/>
    </row>
    <row r="65" spans="1:9" s="5" customFormat="1" ht="12.75" customHeight="1">
      <c r="A65" s="70">
        <v>9</v>
      </c>
      <c r="B65" s="70" t="s">
        <v>50</v>
      </c>
      <c r="C65" s="71" t="s">
        <v>130</v>
      </c>
      <c r="D65" s="70" t="s">
        <v>51</v>
      </c>
      <c r="E65" s="72">
        <v>0.52500000000000002</v>
      </c>
      <c r="F65" s="409">
        <v>115.30624999999999</v>
      </c>
      <c r="G65" s="74">
        <f t="shared" si="2"/>
        <v>60.535781249999999</v>
      </c>
      <c r="H65" s="61"/>
    </row>
    <row r="66" spans="1:9" s="5" customFormat="1" ht="12.75" customHeight="1">
      <c r="A66" s="75">
        <v>10</v>
      </c>
      <c r="B66" s="70" t="s">
        <v>52</v>
      </c>
      <c r="C66" s="71" t="s">
        <v>53</v>
      </c>
      <c r="D66" s="70" t="s">
        <v>51</v>
      </c>
      <c r="E66" s="72">
        <v>0.52500000000000002</v>
      </c>
      <c r="F66" s="409">
        <v>394.46875</v>
      </c>
      <c r="G66" s="74">
        <f t="shared" si="2"/>
        <v>207.09609375000002</v>
      </c>
      <c r="H66" s="61"/>
    </row>
    <row r="67" spans="1:9" s="5" customFormat="1" ht="12.75" customHeight="1">
      <c r="A67" s="70">
        <v>11</v>
      </c>
      <c r="B67" s="70" t="s">
        <v>6</v>
      </c>
      <c r="C67" s="71" t="s">
        <v>65</v>
      </c>
      <c r="D67" s="70" t="s">
        <v>0</v>
      </c>
      <c r="E67" s="72">
        <v>5</v>
      </c>
      <c r="F67" s="409">
        <v>260.95625000000001</v>
      </c>
      <c r="G67" s="74">
        <f t="shared" si="2"/>
        <v>1304.78125</v>
      </c>
      <c r="H67" s="61"/>
    </row>
    <row r="68" spans="1:9" s="5" customFormat="1" ht="12.75" customHeight="1">
      <c r="A68" s="489" t="s">
        <v>66</v>
      </c>
      <c r="B68" s="496"/>
      <c r="C68" s="496"/>
      <c r="D68" s="496"/>
      <c r="E68" s="496"/>
      <c r="F68" s="497"/>
      <c r="G68" s="80">
        <f>SUM(G57:G67)</f>
        <v>7549.6463750000003</v>
      </c>
      <c r="H68" s="61"/>
    </row>
    <row r="69" spans="1:9" s="62" customFormat="1" ht="13.5" customHeight="1">
      <c r="A69" s="473" t="s">
        <v>67</v>
      </c>
      <c r="B69" s="474"/>
      <c r="C69" s="474"/>
      <c r="D69" s="474"/>
      <c r="E69" s="474"/>
      <c r="F69" s="474"/>
      <c r="G69" s="475"/>
      <c r="H69" s="61"/>
      <c r="I69" s="5"/>
    </row>
    <row r="70" spans="1:9" s="69" customFormat="1">
      <c r="A70" s="63" t="s">
        <v>68</v>
      </c>
      <c r="B70" s="63" t="s">
        <v>69</v>
      </c>
      <c r="C70" s="63" t="s">
        <v>70</v>
      </c>
      <c r="D70" s="63" t="s">
        <v>71</v>
      </c>
      <c r="E70" s="63" t="s">
        <v>34</v>
      </c>
      <c r="F70" s="66" t="s">
        <v>35</v>
      </c>
      <c r="G70" s="67" t="s">
        <v>5</v>
      </c>
      <c r="H70" s="68"/>
      <c r="I70" s="5"/>
    </row>
    <row r="71" spans="1:9" s="102" customFormat="1" ht="12.75" customHeight="1">
      <c r="A71" s="37"/>
      <c r="B71" s="100" t="s">
        <v>101</v>
      </c>
      <c r="C71" s="380" t="str">
        <f>'1.3 rostliny'!C11</f>
        <v>Amelanchier lamarckii</v>
      </c>
      <c r="D71" s="70" t="s">
        <v>0</v>
      </c>
      <c r="E71" s="77">
        <v>5</v>
      </c>
      <c r="F71" s="409">
        <v>3459.1875</v>
      </c>
      <c r="G71" s="74">
        <f>E71*F71</f>
        <v>17295.9375</v>
      </c>
      <c r="H71" s="101"/>
      <c r="I71" s="5"/>
    </row>
    <row r="72" spans="1:9" s="102" customFormat="1" ht="12.75" customHeight="1">
      <c r="A72" s="83"/>
      <c r="B72" s="84"/>
      <c r="C72" s="82" t="s">
        <v>73</v>
      </c>
      <c r="D72" s="70" t="s">
        <v>0</v>
      </c>
      <c r="E72" s="77">
        <v>5</v>
      </c>
      <c r="F72" s="73"/>
      <c r="G72" s="74"/>
      <c r="H72" s="101"/>
      <c r="I72" s="5"/>
    </row>
    <row r="73" spans="1:9" s="102" customFormat="1" ht="12.75" customHeight="1">
      <c r="A73" s="83"/>
      <c r="B73" s="84"/>
      <c r="C73" s="82" t="s">
        <v>74</v>
      </c>
      <c r="D73" s="70"/>
      <c r="E73" s="83">
        <v>0.188</v>
      </c>
      <c r="F73" s="73">
        <f>G71</f>
        <v>17295.9375</v>
      </c>
      <c r="G73" s="74">
        <f>E73*F73</f>
        <v>3251.63625</v>
      </c>
      <c r="H73" s="101"/>
      <c r="I73" s="5"/>
    </row>
    <row r="74" spans="1:9" s="102" customFormat="1" ht="12.75" customHeight="1">
      <c r="A74" s="83"/>
      <c r="B74" s="84"/>
      <c r="C74" s="82" t="s">
        <v>75</v>
      </c>
      <c r="D74" s="70"/>
      <c r="E74" s="83">
        <v>0.03</v>
      </c>
      <c r="F74" s="73">
        <f>SUM(G71,G73)</f>
        <v>20547.57375</v>
      </c>
      <c r="G74" s="74">
        <f>E74*F74</f>
        <v>616.4272125</v>
      </c>
      <c r="H74" s="101"/>
      <c r="I74" s="5"/>
    </row>
    <row r="75" spans="1:9" s="5" customFormat="1" ht="12.75" customHeight="1">
      <c r="A75" s="492" t="s">
        <v>76</v>
      </c>
      <c r="B75" s="492"/>
      <c r="C75" s="492"/>
      <c r="D75" s="492"/>
      <c r="E75" s="492"/>
      <c r="F75" s="492"/>
      <c r="G75" s="80">
        <f>SUM(G71,G73:G74)</f>
        <v>21164.000962499998</v>
      </c>
      <c r="H75" s="61"/>
    </row>
    <row r="76" spans="1:9" s="5" customFormat="1" ht="13.5" customHeight="1">
      <c r="A76" s="473" t="s">
        <v>77</v>
      </c>
      <c r="B76" s="474"/>
      <c r="C76" s="474"/>
      <c r="D76" s="474"/>
      <c r="E76" s="474"/>
      <c r="F76" s="474"/>
      <c r="G76" s="475"/>
      <c r="H76" s="61"/>
    </row>
    <row r="77" spans="1:9" s="86" customFormat="1">
      <c r="A77" s="63" t="s">
        <v>1</v>
      </c>
      <c r="B77" s="493" t="s">
        <v>78</v>
      </c>
      <c r="C77" s="494"/>
      <c r="D77" s="63" t="s">
        <v>4</v>
      </c>
      <c r="E77" s="104" t="s">
        <v>34</v>
      </c>
      <c r="F77" s="66" t="s">
        <v>35</v>
      </c>
      <c r="G77" s="67" t="s">
        <v>5</v>
      </c>
      <c r="H77" s="68"/>
      <c r="I77" s="5"/>
    </row>
    <row r="78" spans="1:9" s="5" customFormat="1" ht="12.75" customHeight="1">
      <c r="A78" s="70">
        <v>12</v>
      </c>
      <c r="B78" s="471" t="s">
        <v>79</v>
      </c>
      <c r="C78" s="471"/>
      <c r="D78" s="70" t="s">
        <v>51</v>
      </c>
      <c r="E78" s="83">
        <v>2.5</v>
      </c>
      <c r="F78" s="409">
        <v>1031.6875</v>
      </c>
      <c r="G78" s="74">
        <f t="shared" ref="G78:G89" si="3">E78*F78</f>
        <v>2579.21875</v>
      </c>
      <c r="H78" s="61"/>
    </row>
    <row r="79" spans="1:9" s="5" customFormat="1" ht="12.75" customHeight="1">
      <c r="A79" s="70"/>
      <c r="B79" s="471" t="s">
        <v>80</v>
      </c>
      <c r="C79" s="471"/>
      <c r="D79" s="70"/>
      <c r="E79" s="83">
        <v>0.70299999999999996</v>
      </c>
      <c r="F79" s="73">
        <f>G78</f>
        <v>2579.21875</v>
      </c>
      <c r="G79" s="74">
        <f t="shared" si="3"/>
        <v>1813.1907812499999</v>
      </c>
      <c r="H79" s="61"/>
    </row>
    <row r="80" spans="1:9" s="5" customFormat="1" ht="12.75" customHeight="1">
      <c r="A80" s="70"/>
      <c r="B80" s="500" t="s">
        <v>81</v>
      </c>
      <c r="C80" s="500"/>
      <c r="D80" s="87"/>
      <c r="E80" s="83">
        <v>0.03</v>
      </c>
      <c r="F80" s="73">
        <f>SUM(G78:G79)</f>
        <v>4392.4095312499994</v>
      </c>
      <c r="G80" s="74">
        <f t="shared" si="3"/>
        <v>131.77228593749999</v>
      </c>
      <c r="H80" s="61"/>
    </row>
    <row r="81" spans="1:9" s="5" customFormat="1" ht="12.75" customHeight="1">
      <c r="A81" s="88">
        <v>13</v>
      </c>
      <c r="B81" s="501" t="s">
        <v>102</v>
      </c>
      <c r="C81" s="502"/>
      <c r="D81" s="89" t="s">
        <v>0</v>
      </c>
      <c r="E81" s="90">
        <v>15</v>
      </c>
      <c r="F81" s="411">
        <v>99.527500000000003</v>
      </c>
      <c r="G81" s="74">
        <f t="shared" si="3"/>
        <v>1492.9125000000001</v>
      </c>
      <c r="H81" s="61"/>
    </row>
    <row r="82" spans="1:9" s="5" customFormat="1" ht="12.75" customHeight="1">
      <c r="A82" s="91">
        <v>14</v>
      </c>
      <c r="B82" s="503" t="s">
        <v>83</v>
      </c>
      <c r="C82" s="504"/>
      <c r="D82" s="91" t="s">
        <v>0</v>
      </c>
      <c r="E82" s="90">
        <v>15</v>
      </c>
      <c r="F82" s="411">
        <v>33.984999999999999</v>
      </c>
      <c r="G82" s="74">
        <f t="shared" si="3"/>
        <v>509.77499999999998</v>
      </c>
      <c r="H82" s="61"/>
    </row>
    <row r="83" spans="1:9" s="62" customFormat="1" ht="12.75" customHeight="1">
      <c r="A83" s="91"/>
      <c r="B83" s="505" t="s">
        <v>84</v>
      </c>
      <c r="C83" s="506"/>
      <c r="D83" s="91"/>
      <c r="E83" s="90">
        <v>8.0000000000000002E-3</v>
      </c>
      <c r="F83" s="92">
        <f>SUM(G81:G82)</f>
        <v>2002.6875</v>
      </c>
      <c r="G83" s="74">
        <f t="shared" si="3"/>
        <v>16.0215</v>
      </c>
      <c r="H83" s="61"/>
      <c r="I83" s="5"/>
    </row>
    <row r="84" spans="1:9" s="5" customFormat="1" ht="12.75" customHeight="1">
      <c r="A84" s="91"/>
      <c r="B84" s="505" t="s">
        <v>85</v>
      </c>
      <c r="C84" s="506"/>
      <c r="D84" s="91"/>
      <c r="E84" s="90">
        <v>0.01</v>
      </c>
      <c r="F84" s="92">
        <f>SUM(G81:G83)</f>
        <v>2018.7090000000001</v>
      </c>
      <c r="G84" s="74">
        <f t="shared" si="3"/>
        <v>20.187090000000001</v>
      </c>
      <c r="H84" s="61"/>
    </row>
    <row r="85" spans="1:9" s="5" customFormat="1" ht="12.75" customHeight="1">
      <c r="A85" s="91">
        <v>15</v>
      </c>
      <c r="B85" s="495" t="s">
        <v>86</v>
      </c>
      <c r="C85" s="495"/>
      <c r="D85" s="70" t="s">
        <v>87</v>
      </c>
      <c r="E85" s="83">
        <v>20</v>
      </c>
      <c r="F85" s="409">
        <v>6.0687499999999996</v>
      </c>
      <c r="G85" s="74">
        <f t="shared" si="3"/>
        <v>121.375</v>
      </c>
      <c r="H85" s="61"/>
    </row>
    <row r="86" spans="1:9" s="5" customFormat="1" ht="12.75" customHeight="1">
      <c r="A86" s="70">
        <v>16</v>
      </c>
      <c r="B86" s="471" t="s">
        <v>103</v>
      </c>
      <c r="C86" s="471"/>
      <c r="D86" s="70" t="s">
        <v>51</v>
      </c>
      <c r="E86" s="83">
        <v>0.5</v>
      </c>
      <c r="F86" s="409">
        <v>1031.6875</v>
      </c>
      <c r="G86" s="74">
        <f t="shared" si="3"/>
        <v>515.84375</v>
      </c>
      <c r="H86" s="61"/>
    </row>
    <row r="87" spans="1:9" s="5" customFormat="1" ht="12.75" customHeight="1">
      <c r="A87" s="70"/>
      <c r="B87" s="471" t="s">
        <v>80</v>
      </c>
      <c r="C87" s="471"/>
      <c r="D87" s="70"/>
      <c r="E87" s="83">
        <v>0.70299999999999996</v>
      </c>
      <c r="F87" s="73">
        <f>G86</f>
        <v>515.84375</v>
      </c>
      <c r="G87" s="74">
        <f t="shared" si="3"/>
        <v>362.63815624999995</v>
      </c>
      <c r="H87" s="61"/>
    </row>
    <row r="88" spans="1:9" s="5" customFormat="1" ht="12.75" customHeight="1">
      <c r="A88" s="70"/>
      <c r="B88" s="471" t="s">
        <v>81</v>
      </c>
      <c r="C88" s="471"/>
      <c r="D88" s="70"/>
      <c r="E88" s="83">
        <v>0.03</v>
      </c>
      <c r="F88" s="73">
        <f>SUM(G86:G87)</f>
        <v>878.48190624999995</v>
      </c>
      <c r="G88" s="74">
        <f t="shared" si="3"/>
        <v>26.354457187499996</v>
      </c>
      <c r="H88" s="61"/>
    </row>
    <row r="89" spans="1:9" s="5" customFormat="1" ht="12.75" customHeight="1">
      <c r="A89" s="70">
        <v>17</v>
      </c>
      <c r="B89" s="498" t="s">
        <v>92</v>
      </c>
      <c r="C89" s="499"/>
      <c r="D89" s="70" t="s">
        <v>51</v>
      </c>
      <c r="E89" s="83">
        <v>0.52500000000000002</v>
      </c>
      <c r="F89" s="409">
        <v>145.65</v>
      </c>
      <c r="G89" s="74">
        <f t="shared" si="3"/>
        <v>76.466250000000002</v>
      </c>
      <c r="H89" s="61"/>
    </row>
    <row r="90" spans="1:9" s="5" customFormat="1" ht="12.75" customHeight="1">
      <c r="A90" s="489" t="s">
        <v>93</v>
      </c>
      <c r="B90" s="490"/>
      <c r="C90" s="490"/>
      <c r="D90" s="490"/>
      <c r="E90" s="490"/>
      <c r="F90" s="491"/>
      <c r="G90" s="80">
        <f>SUM(G78:G89)</f>
        <v>7665.7555206249999</v>
      </c>
      <c r="H90" s="61"/>
    </row>
    <row r="91" spans="1:9" s="5" customFormat="1" ht="12.75" customHeight="1">
      <c r="A91" s="51"/>
      <c r="B91" s="51"/>
      <c r="C91" s="51"/>
      <c r="D91" s="51"/>
      <c r="E91" s="51"/>
      <c r="F91" s="51"/>
      <c r="G91" s="105"/>
      <c r="H91" s="61"/>
    </row>
    <row r="92" spans="1:9" s="62" customFormat="1" ht="13.5" customHeight="1">
      <c r="A92" s="481" t="s">
        <v>153</v>
      </c>
      <c r="B92" s="482"/>
      <c r="C92" s="482"/>
      <c r="D92" s="482"/>
      <c r="E92" s="482"/>
      <c r="F92" s="482"/>
      <c r="G92" s="482"/>
      <c r="H92" s="61"/>
      <c r="I92" s="400"/>
    </row>
    <row r="93" spans="1:9" s="62" customFormat="1" ht="13.5" customHeight="1">
      <c r="A93" s="483" t="s">
        <v>33</v>
      </c>
      <c r="B93" s="484"/>
      <c r="C93" s="484"/>
      <c r="D93" s="485"/>
      <c r="E93" s="485"/>
      <c r="F93" s="485"/>
      <c r="G93" s="486"/>
      <c r="H93" s="61"/>
      <c r="I93" s="400"/>
    </row>
    <row r="94" spans="1:9" s="69" customFormat="1">
      <c r="A94" s="63" t="s">
        <v>1</v>
      </c>
      <c r="B94" s="63" t="s">
        <v>2</v>
      </c>
      <c r="C94" s="64" t="s">
        <v>3</v>
      </c>
      <c r="D94" s="63" t="s">
        <v>4</v>
      </c>
      <c r="E94" s="65" t="s">
        <v>34</v>
      </c>
      <c r="F94" s="66" t="s">
        <v>35</v>
      </c>
      <c r="G94" s="67" t="s">
        <v>5</v>
      </c>
      <c r="H94" s="68"/>
      <c r="I94" s="400"/>
    </row>
    <row r="95" spans="1:9" s="5" customFormat="1" ht="12.75" customHeight="1">
      <c r="A95" s="70">
        <v>1</v>
      </c>
      <c r="B95" s="70" t="s">
        <v>155</v>
      </c>
      <c r="C95" s="71" t="s">
        <v>156</v>
      </c>
      <c r="D95" s="70" t="s">
        <v>0</v>
      </c>
      <c r="E95" s="72">
        <f>E96</f>
        <v>16</v>
      </c>
      <c r="F95" s="409">
        <v>224.54374999999999</v>
      </c>
      <c r="G95" s="74">
        <f t="shared" ref="G95:G101" si="4">E95*F95</f>
        <v>3592.7</v>
      </c>
      <c r="H95" s="61"/>
      <c r="I95" s="108"/>
    </row>
    <row r="96" spans="1:9" s="5" customFormat="1">
      <c r="A96" s="75">
        <v>2</v>
      </c>
      <c r="B96" s="75" t="s">
        <v>157</v>
      </c>
      <c r="C96" s="76" t="s">
        <v>158</v>
      </c>
      <c r="D96" s="70" t="s">
        <v>0</v>
      </c>
      <c r="E96" s="77">
        <f>E108</f>
        <v>16</v>
      </c>
      <c r="F96" s="409">
        <v>78.893749999999997</v>
      </c>
      <c r="G96" s="74">
        <f t="shared" si="4"/>
        <v>1262.3</v>
      </c>
      <c r="H96" s="61"/>
      <c r="I96" s="108"/>
    </row>
    <row r="97" spans="1:10" s="5" customFormat="1" ht="23.45" customHeight="1">
      <c r="A97" s="70">
        <v>3</v>
      </c>
      <c r="B97" s="70" t="s">
        <v>40</v>
      </c>
      <c r="C97" s="71" t="s">
        <v>41</v>
      </c>
      <c r="D97" s="70" t="s">
        <v>42</v>
      </c>
      <c r="E97" s="72">
        <f>E96*0.00004</f>
        <v>6.4000000000000005E-4</v>
      </c>
      <c r="F97" s="409">
        <v>58260</v>
      </c>
      <c r="G97" s="74">
        <f t="shared" si="4"/>
        <v>37.2864</v>
      </c>
      <c r="H97" s="61"/>
      <c r="I97" s="108"/>
    </row>
    <row r="98" spans="1:10" s="5" customFormat="1" ht="12.75" customHeight="1">
      <c r="A98" s="75">
        <v>4</v>
      </c>
      <c r="B98" s="70" t="s">
        <v>48</v>
      </c>
      <c r="C98" s="71" t="s">
        <v>49</v>
      </c>
      <c r="D98" s="70" t="s">
        <v>47</v>
      </c>
      <c r="E98" s="79">
        <f>E96</f>
        <v>16</v>
      </c>
      <c r="F98" s="409">
        <v>41.267499999999998</v>
      </c>
      <c r="G98" s="74">
        <f t="shared" si="4"/>
        <v>660.28</v>
      </c>
      <c r="H98" s="61"/>
      <c r="I98" s="108"/>
    </row>
    <row r="99" spans="1:10" s="5" customFormat="1" ht="12.75" customHeight="1">
      <c r="A99" s="70">
        <v>5</v>
      </c>
      <c r="B99" s="70" t="s">
        <v>54</v>
      </c>
      <c r="C99" s="71" t="s">
        <v>160</v>
      </c>
      <c r="D99" s="70" t="s">
        <v>47</v>
      </c>
      <c r="E99" s="72">
        <f>E96*3</f>
        <v>48</v>
      </c>
      <c r="F99" s="409">
        <v>18.206250000000001</v>
      </c>
      <c r="G99" s="74">
        <f t="shared" si="4"/>
        <v>873.90000000000009</v>
      </c>
      <c r="H99" s="61"/>
      <c r="I99" s="108"/>
    </row>
    <row r="100" spans="1:10" s="5" customFormat="1" ht="12.75" customHeight="1">
      <c r="A100" s="75">
        <v>6</v>
      </c>
      <c r="B100" s="70" t="s">
        <v>50</v>
      </c>
      <c r="C100" s="71" t="s">
        <v>130</v>
      </c>
      <c r="D100" s="70" t="s">
        <v>51</v>
      </c>
      <c r="E100" s="72">
        <f>E96*0.015*7</f>
        <v>1.68</v>
      </c>
      <c r="F100" s="409">
        <v>115.30624999999999</v>
      </c>
      <c r="G100" s="74">
        <f t="shared" si="4"/>
        <v>193.71449999999999</v>
      </c>
      <c r="H100" s="61"/>
      <c r="I100" s="108"/>
    </row>
    <row r="101" spans="1:10" s="5" customFormat="1" ht="12.75" customHeight="1">
      <c r="A101" s="70">
        <v>7</v>
      </c>
      <c r="B101" s="70" t="s">
        <v>52</v>
      </c>
      <c r="C101" s="71" t="s">
        <v>53</v>
      </c>
      <c r="D101" s="70" t="s">
        <v>51</v>
      </c>
      <c r="E101" s="72">
        <f>E100</f>
        <v>1.68</v>
      </c>
      <c r="F101" s="409">
        <v>394.46875</v>
      </c>
      <c r="G101" s="74">
        <f t="shared" si="4"/>
        <v>662.70749999999998</v>
      </c>
      <c r="H101" s="61"/>
      <c r="I101" s="108"/>
    </row>
    <row r="102" spans="1:10" s="5" customFormat="1" ht="12.75" customHeight="1">
      <c r="A102" s="489" t="s">
        <v>66</v>
      </c>
      <c r="B102" s="496"/>
      <c r="C102" s="496"/>
      <c r="D102" s="496"/>
      <c r="E102" s="496"/>
      <c r="F102" s="497"/>
      <c r="G102" s="80">
        <f>SUM(G95:G101)</f>
        <v>7282.8883999999998</v>
      </c>
      <c r="H102" s="61"/>
      <c r="I102" s="108"/>
    </row>
    <row r="103" spans="1:10" s="62" customFormat="1" ht="13.5" customHeight="1">
      <c r="A103" s="473" t="s">
        <v>67</v>
      </c>
      <c r="B103" s="474"/>
      <c r="C103" s="474"/>
      <c r="D103" s="474"/>
      <c r="E103" s="474"/>
      <c r="F103" s="474"/>
      <c r="G103" s="475"/>
      <c r="H103" s="61"/>
      <c r="I103" s="108"/>
    </row>
    <row r="104" spans="1:10" s="69" customFormat="1">
      <c r="A104" s="63" t="s">
        <v>68</v>
      </c>
      <c r="B104" s="63" t="s">
        <v>69</v>
      </c>
      <c r="C104" s="63" t="s">
        <v>70</v>
      </c>
      <c r="D104" s="63" t="s">
        <v>71</v>
      </c>
      <c r="E104" s="63" t="s">
        <v>34</v>
      </c>
      <c r="F104" s="66" t="s">
        <v>35</v>
      </c>
      <c r="G104" s="67" t="s">
        <v>5</v>
      </c>
      <c r="H104" s="68"/>
      <c r="I104" s="108"/>
    </row>
    <row r="105" spans="1:10" s="69" customFormat="1">
      <c r="A105" s="63"/>
      <c r="B105" s="100" t="s">
        <v>138</v>
      </c>
      <c r="C105" s="188" t="s">
        <v>265</v>
      </c>
      <c r="D105" s="70" t="s">
        <v>0</v>
      </c>
      <c r="E105" s="83">
        <v>9</v>
      </c>
      <c r="F105" s="409">
        <v>552.25625000000002</v>
      </c>
      <c r="G105" s="78">
        <f>E105*F105</f>
        <v>4970.3062500000005</v>
      </c>
      <c r="H105" s="68"/>
      <c r="I105" s="108"/>
    </row>
    <row r="106" spans="1:10" s="102" customFormat="1" ht="12.75" customHeight="1">
      <c r="A106" s="37"/>
      <c r="B106" s="206" t="s">
        <v>152</v>
      </c>
      <c r="C106" s="188" t="s">
        <v>205</v>
      </c>
      <c r="D106" s="70" t="s">
        <v>0</v>
      </c>
      <c r="E106" s="77">
        <f>'[1]1.3 rostliny'!I14</f>
        <v>3</v>
      </c>
      <c r="F106" s="409">
        <v>321.64375000000001</v>
      </c>
      <c r="G106" s="78">
        <f>E106*F106</f>
        <v>964.93125000000009</v>
      </c>
      <c r="H106" s="101"/>
      <c r="I106" s="108"/>
    </row>
    <row r="107" spans="1:10" s="102" customFormat="1" ht="12.75" customHeight="1">
      <c r="A107" s="37"/>
      <c r="B107" s="100" t="s">
        <v>138</v>
      </c>
      <c r="C107" s="188" t="s">
        <v>206</v>
      </c>
      <c r="D107" s="70" t="s">
        <v>0</v>
      </c>
      <c r="E107" s="77">
        <v>4</v>
      </c>
      <c r="F107" s="409">
        <v>358.05624999999998</v>
      </c>
      <c r="G107" s="78">
        <f>E107*F107</f>
        <v>1432.2249999999999</v>
      </c>
      <c r="H107" s="101"/>
      <c r="I107" s="108"/>
    </row>
    <row r="108" spans="1:10" s="102" customFormat="1" ht="12.75" customHeight="1">
      <c r="A108" s="83"/>
      <c r="B108" s="84"/>
      <c r="C108" s="82" t="s">
        <v>73</v>
      </c>
      <c r="D108" s="70" t="s">
        <v>0</v>
      </c>
      <c r="E108" s="77">
        <f>SUM(E105:E107)</f>
        <v>16</v>
      </c>
      <c r="H108" s="101"/>
      <c r="I108" s="108"/>
      <c r="J108" s="103"/>
    </row>
    <row r="109" spans="1:10" s="102" customFormat="1" ht="12.75" customHeight="1">
      <c r="A109" s="83"/>
      <c r="B109" s="84"/>
      <c r="C109" s="82" t="s">
        <v>74</v>
      </c>
      <c r="D109" s="70"/>
      <c r="E109" s="412">
        <v>0.188</v>
      </c>
      <c r="F109" s="49">
        <f>SUM(G105:G107)</f>
        <v>7367.4625000000015</v>
      </c>
      <c r="G109" s="78">
        <f>F109*E109</f>
        <v>1385.0829500000002</v>
      </c>
      <c r="H109" s="101"/>
      <c r="I109" s="108"/>
    </row>
    <row r="110" spans="1:10" s="102" customFormat="1" ht="12.75" customHeight="1">
      <c r="A110" s="83"/>
      <c r="B110" s="84"/>
      <c r="C110" s="82" t="s">
        <v>75</v>
      </c>
      <c r="D110" s="70"/>
      <c r="E110" s="412">
        <v>0.03</v>
      </c>
      <c r="F110" s="49">
        <f>SUM(G105:G107,G109)</f>
        <v>8752.5454500000014</v>
      </c>
      <c r="G110" s="78">
        <f>F110*E110</f>
        <v>262.57636350000001</v>
      </c>
      <c r="H110" s="101"/>
      <c r="I110" s="108"/>
    </row>
    <row r="111" spans="1:10" s="5" customFormat="1" ht="12.75" customHeight="1">
      <c r="A111" s="492" t="s">
        <v>76</v>
      </c>
      <c r="B111" s="492"/>
      <c r="C111" s="492"/>
      <c r="D111" s="492"/>
      <c r="E111" s="492"/>
      <c r="F111" s="492"/>
      <c r="G111" s="80">
        <f>SUM(G105:G107,G109:G110)</f>
        <v>9015.1218135000017</v>
      </c>
      <c r="H111" s="61"/>
      <c r="I111" s="108"/>
    </row>
    <row r="112" spans="1:10" s="5" customFormat="1" ht="13.5" customHeight="1">
      <c r="A112" s="473" t="s">
        <v>77</v>
      </c>
      <c r="B112" s="474"/>
      <c r="C112" s="474"/>
      <c r="D112" s="474"/>
      <c r="E112" s="474"/>
      <c r="F112" s="474"/>
      <c r="G112" s="475"/>
      <c r="H112" s="61"/>
      <c r="I112" s="108"/>
    </row>
    <row r="113" spans="1:9" s="86" customFormat="1">
      <c r="A113" s="63" t="s">
        <v>1</v>
      </c>
      <c r="B113" s="493" t="s">
        <v>78</v>
      </c>
      <c r="C113" s="494"/>
      <c r="D113" s="63" t="s">
        <v>4</v>
      </c>
      <c r="E113" s="104" t="s">
        <v>34</v>
      </c>
      <c r="F113" s="66" t="s">
        <v>35</v>
      </c>
      <c r="G113" s="67" t="s">
        <v>5</v>
      </c>
      <c r="H113" s="68"/>
      <c r="I113" s="108"/>
    </row>
    <row r="114" spans="1:9" s="5" customFormat="1" ht="12.75" customHeight="1">
      <c r="A114" s="207">
        <v>8</v>
      </c>
      <c r="B114" s="495" t="s">
        <v>86</v>
      </c>
      <c r="C114" s="495"/>
      <c r="D114" s="208" t="s">
        <v>87</v>
      </c>
      <c r="E114" s="209">
        <f>E96*4</f>
        <v>64</v>
      </c>
      <c r="F114" s="411">
        <v>6.0687499999999996</v>
      </c>
      <c r="G114" s="74">
        <f>E114*F114</f>
        <v>388.4</v>
      </c>
      <c r="H114" s="61"/>
      <c r="I114" s="108"/>
    </row>
    <row r="115" spans="1:9" s="5" customFormat="1" ht="12.75" customHeight="1">
      <c r="A115" s="70">
        <v>9</v>
      </c>
      <c r="B115" s="471" t="s">
        <v>103</v>
      </c>
      <c r="C115" s="471"/>
      <c r="D115" s="70" t="s">
        <v>51</v>
      </c>
      <c r="E115" s="83">
        <f>E96*0.1</f>
        <v>1.6</v>
      </c>
      <c r="F115" s="409">
        <v>1031.6875</v>
      </c>
      <c r="G115" s="74">
        <f>E115*F115</f>
        <v>1650.7</v>
      </c>
      <c r="H115" s="61"/>
      <c r="I115" s="108"/>
    </row>
    <row r="116" spans="1:9" s="5" customFormat="1" ht="12.75" customHeight="1">
      <c r="A116" s="70"/>
      <c r="B116" s="471" t="s">
        <v>80</v>
      </c>
      <c r="C116" s="471"/>
      <c r="D116" s="70"/>
      <c r="E116" s="83">
        <v>0.70299999999999996</v>
      </c>
      <c r="F116" s="73">
        <f>G115</f>
        <v>1650.7</v>
      </c>
      <c r="G116" s="74">
        <f>E116*F116</f>
        <v>1160.4421</v>
      </c>
      <c r="H116" s="61"/>
      <c r="I116" s="108"/>
    </row>
    <row r="117" spans="1:9" s="5" customFormat="1" ht="12.75" customHeight="1">
      <c r="A117" s="70"/>
      <c r="B117" s="471" t="s">
        <v>81</v>
      </c>
      <c r="C117" s="471"/>
      <c r="D117" s="70"/>
      <c r="E117" s="83">
        <v>0.03</v>
      </c>
      <c r="F117" s="73">
        <f>SUM(G115:G116)</f>
        <v>2811.1421</v>
      </c>
      <c r="G117" s="74">
        <f>E117*F117</f>
        <v>84.334262999999993</v>
      </c>
      <c r="H117" s="61"/>
      <c r="I117" s="108"/>
    </row>
    <row r="118" spans="1:9" s="5" customFormat="1" ht="12.75" customHeight="1">
      <c r="A118" s="70">
        <v>10</v>
      </c>
      <c r="B118" s="498" t="s">
        <v>92</v>
      </c>
      <c r="C118" s="499"/>
      <c r="D118" s="70" t="s">
        <v>51</v>
      </c>
      <c r="E118" s="83">
        <f>E101</f>
        <v>1.68</v>
      </c>
      <c r="F118" s="409">
        <v>145.65</v>
      </c>
      <c r="G118" s="74">
        <f>E118*F118</f>
        <v>244.69200000000001</v>
      </c>
      <c r="H118" s="61"/>
      <c r="I118" s="108"/>
    </row>
    <row r="119" spans="1:9" s="5" customFormat="1" ht="12.75" customHeight="1">
      <c r="A119" s="489" t="s">
        <v>93</v>
      </c>
      <c r="B119" s="490"/>
      <c r="C119" s="490"/>
      <c r="D119" s="490"/>
      <c r="E119" s="490"/>
      <c r="F119" s="491"/>
      <c r="G119" s="80">
        <f>SUM(G114:G118)</f>
        <v>3528.5683629999999</v>
      </c>
      <c r="H119" s="61"/>
      <c r="I119" s="108"/>
    </row>
    <row r="120" spans="1:9" s="5" customFormat="1" ht="12.75" customHeight="1">
      <c r="A120" s="51"/>
      <c r="B120" s="51"/>
      <c r="C120" s="51"/>
      <c r="D120" s="51"/>
      <c r="E120" s="51"/>
      <c r="F120" s="51"/>
      <c r="G120" s="105"/>
      <c r="H120" s="61"/>
      <c r="I120" s="108"/>
    </row>
    <row r="121" spans="1:9" s="5" customFormat="1" ht="13.5" customHeight="1">
      <c r="A121" s="488" t="s">
        <v>209</v>
      </c>
      <c r="B121" s="488"/>
      <c r="C121" s="488"/>
      <c r="D121" s="488"/>
      <c r="E121" s="488"/>
      <c r="F121" s="488"/>
      <c r="G121" s="488"/>
      <c r="H121" s="255"/>
      <c r="I121" s="108"/>
    </row>
    <row r="122" spans="1:9" s="69" customFormat="1" ht="12.75" customHeight="1">
      <c r="A122" s="63" t="s">
        <v>1</v>
      </c>
      <c r="B122" s="63" t="s">
        <v>2</v>
      </c>
      <c r="C122" s="64" t="s">
        <v>3</v>
      </c>
      <c r="D122" s="63" t="s">
        <v>4</v>
      </c>
      <c r="E122" s="65" t="s">
        <v>34</v>
      </c>
      <c r="F122" s="66" t="s">
        <v>35</v>
      </c>
      <c r="G122" s="107" t="s">
        <v>5</v>
      </c>
      <c r="H122" s="150"/>
      <c r="I122" s="108"/>
    </row>
    <row r="123" spans="1:9" s="62" customFormat="1" ht="23.45" customHeight="1">
      <c r="A123" s="70">
        <v>1</v>
      </c>
      <c r="B123" s="70" t="s">
        <v>105</v>
      </c>
      <c r="C123" s="71" t="s">
        <v>210</v>
      </c>
      <c r="D123" s="109" t="s">
        <v>47</v>
      </c>
      <c r="E123" s="72">
        <v>4</v>
      </c>
      <c r="F123" s="409">
        <v>6.0687499999999996</v>
      </c>
      <c r="G123" s="74">
        <f t="shared" ref="G123:G132" si="5">E123*F123</f>
        <v>24.274999999999999</v>
      </c>
      <c r="H123" s="361"/>
      <c r="I123" s="108"/>
    </row>
    <row r="124" spans="1:9" s="102" customFormat="1" ht="12.75" customHeight="1">
      <c r="A124" s="70">
        <v>2</v>
      </c>
      <c r="B124" s="70" t="s">
        <v>211</v>
      </c>
      <c r="C124" s="71" t="s">
        <v>212</v>
      </c>
      <c r="D124" s="189" t="s">
        <v>47</v>
      </c>
      <c r="E124" s="79">
        <v>4</v>
      </c>
      <c r="F124" s="409">
        <v>6.0687499999999996</v>
      </c>
      <c r="G124" s="74">
        <f t="shared" si="5"/>
        <v>24.274999999999999</v>
      </c>
      <c r="H124" s="362">
        <v>38</v>
      </c>
      <c r="I124" s="108"/>
    </row>
    <row r="125" spans="1:9" s="102" customFormat="1">
      <c r="A125" s="70">
        <v>3</v>
      </c>
      <c r="B125" s="70" t="s">
        <v>213</v>
      </c>
      <c r="C125" s="71" t="s">
        <v>214</v>
      </c>
      <c r="D125" s="70" t="s">
        <v>0</v>
      </c>
      <c r="E125" s="72">
        <v>32</v>
      </c>
      <c r="F125" s="409">
        <v>42.481249999999996</v>
      </c>
      <c r="G125" s="74">
        <f t="shared" si="5"/>
        <v>1359.3999999999999</v>
      </c>
      <c r="H125" s="151"/>
      <c r="I125" s="108"/>
    </row>
    <row r="126" spans="1:9" s="102" customFormat="1" ht="12.75" customHeight="1">
      <c r="A126" s="70">
        <v>4</v>
      </c>
      <c r="B126" s="70" t="s">
        <v>215</v>
      </c>
      <c r="C126" s="71" t="s">
        <v>216</v>
      </c>
      <c r="D126" s="70" t="s">
        <v>0</v>
      </c>
      <c r="E126" s="77">
        <v>32</v>
      </c>
      <c r="F126" s="410">
        <v>23.061250000000001</v>
      </c>
      <c r="G126" s="74">
        <f t="shared" si="5"/>
        <v>737.96</v>
      </c>
      <c r="H126" s="152"/>
      <c r="I126" s="108"/>
    </row>
    <row r="127" spans="1:9" s="102" customFormat="1" ht="23.45" customHeight="1">
      <c r="A127" s="70">
        <v>5</v>
      </c>
      <c r="B127" s="70" t="s">
        <v>40</v>
      </c>
      <c r="C127" s="71" t="s">
        <v>125</v>
      </c>
      <c r="D127" s="109" t="s">
        <v>42</v>
      </c>
      <c r="E127" s="72">
        <v>6.4000000000000005E-4</v>
      </c>
      <c r="F127" s="409">
        <v>58260</v>
      </c>
      <c r="G127" s="74">
        <f t="shared" si="5"/>
        <v>37.2864</v>
      </c>
      <c r="H127" s="151"/>
      <c r="I127" s="108"/>
    </row>
    <row r="128" spans="1:9" s="102" customFormat="1" ht="12.75" customHeight="1">
      <c r="A128" s="70">
        <v>6</v>
      </c>
      <c r="B128" s="70" t="s">
        <v>48</v>
      </c>
      <c r="C128" s="71" t="s">
        <v>217</v>
      </c>
      <c r="D128" s="109" t="s">
        <v>47</v>
      </c>
      <c r="E128" s="79">
        <v>4</v>
      </c>
      <c r="F128" s="409">
        <v>41.267499999999998</v>
      </c>
      <c r="G128" s="74">
        <f t="shared" si="5"/>
        <v>165.07</v>
      </c>
      <c r="H128" s="151"/>
      <c r="I128" s="108"/>
    </row>
    <row r="129" spans="1:9" s="102" customFormat="1" ht="12.75" customHeight="1">
      <c r="A129" s="70">
        <v>7</v>
      </c>
      <c r="B129" s="70" t="s">
        <v>218</v>
      </c>
      <c r="C129" s="71" t="s">
        <v>219</v>
      </c>
      <c r="D129" s="109" t="s">
        <v>47</v>
      </c>
      <c r="E129" s="79">
        <v>32</v>
      </c>
      <c r="F129" s="409">
        <v>13.35125</v>
      </c>
      <c r="G129" s="74">
        <f t="shared" si="5"/>
        <v>427.24</v>
      </c>
      <c r="H129" s="151"/>
      <c r="I129" s="108"/>
    </row>
    <row r="130" spans="1:9" s="102" customFormat="1" ht="12.75" customHeight="1">
      <c r="A130" s="70">
        <v>8</v>
      </c>
      <c r="B130" s="70" t="s">
        <v>126</v>
      </c>
      <c r="C130" s="71" t="s">
        <v>231</v>
      </c>
      <c r="D130" s="109" t="s">
        <v>47</v>
      </c>
      <c r="E130" s="153">
        <v>12</v>
      </c>
      <c r="F130" s="409">
        <v>18.206250000000001</v>
      </c>
      <c r="G130" s="74">
        <f t="shared" si="5"/>
        <v>218.47500000000002</v>
      </c>
      <c r="H130" s="151"/>
      <c r="I130" s="108"/>
    </row>
    <row r="131" spans="1:9" s="106" customFormat="1" ht="12.75" customHeight="1">
      <c r="A131" s="70">
        <v>9</v>
      </c>
      <c r="B131" s="70" t="s">
        <v>50</v>
      </c>
      <c r="C131" s="71" t="s">
        <v>220</v>
      </c>
      <c r="D131" s="70" t="s">
        <v>51</v>
      </c>
      <c r="E131" s="72">
        <v>0.24</v>
      </c>
      <c r="F131" s="417">
        <v>115.30624999999999</v>
      </c>
      <c r="G131" s="74">
        <f t="shared" si="5"/>
        <v>27.673499999999997</v>
      </c>
      <c r="H131" s="154"/>
      <c r="I131" s="108"/>
    </row>
    <row r="132" spans="1:9" s="106" customFormat="1" ht="12.75" customHeight="1">
      <c r="A132" s="70">
        <v>10</v>
      </c>
      <c r="B132" s="70" t="s">
        <v>52</v>
      </c>
      <c r="C132" s="71" t="s">
        <v>53</v>
      </c>
      <c r="D132" s="70" t="s">
        <v>51</v>
      </c>
      <c r="E132" s="72">
        <v>0.24</v>
      </c>
      <c r="F132" s="417">
        <v>394.46875</v>
      </c>
      <c r="G132" s="74">
        <f t="shared" si="5"/>
        <v>94.672499999999999</v>
      </c>
      <c r="H132" s="154"/>
      <c r="I132" s="108"/>
    </row>
    <row r="133" spans="1:9" s="102" customFormat="1" ht="12.75" customHeight="1">
      <c r="A133" s="489" t="s">
        <v>66</v>
      </c>
      <c r="B133" s="490"/>
      <c r="C133" s="490"/>
      <c r="D133" s="490"/>
      <c r="E133" s="490"/>
      <c r="F133" s="491"/>
      <c r="G133" s="363">
        <f>SUM(G123:G132)</f>
        <v>3116.3274000000001</v>
      </c>
      <c r="H133" s="364"/>
      <c r="I133" s="108"/>
    </row>
    <row r="134" spans="1:9" s="5" customFormat="1" ht="13.5" customHeight="1">
      <c r="A134" s="473" t="s">
        <v>67</v>
      </c>
      <c r="B134" s="474"/>
      <c r="C134" s="474"/>
      <c r="D134" s="474"/>
      <c r="E134" s="474"/>
      <c r="F134" s="474"/>
      <c r="G134" s="475"/>
      <c r="H134" s="61"/>
      <c r="I134" s="108"/>
    </row>
    <row r="135" spans="1:9" s="69" customFormat="1">
      <c r="A135" s="63" t="s">
        <v>68</v>
      </c>
      <c r="B135" s="63" t="s">
        <v>69</v>
      </c>
      <c r="C135" s="63" t="s">
        <v>70</v>
      </c>
      <c r="D135" s="63" t="s">
        <v>71</v>
      </c>
      <c r="E135" s="63" t="s">
        <v>34</v>
      </c>
      <c r="F135" s="66" t="s">
        <v>35</v>
      </c>
      <c r="G135" s="67" t="s">
        <v>5</v>
      </c>
      <c r="H135" s="68"/>
      <c r="I135" s="108"/>
    </row>
    <row r="136" spans="1:9" s="102" customFormat="1" ht="12.75" customHeight="1">
      <c r="A136" s="37" t="s">
        <v>221</v>
      </c>
      <c r="B136" s="100" t="str">
        <f>'1.3 rostliny'!H16</f>
        <v>ZB 60-80</v>
      </c>
      <c r="C136" s="380" t="str">
        <f>'1.3 rostliny'!C16</f>
        <v>Carpinus betulus</v>
      </c>
      <c r="D136" s="70" t="s">
        <v>0</v>
      </c>
      <c r="E136" s="77">
        <v>32</v>
      </c>
      <c r="F136" s="409">
        <v>115.30624999999999</v>
      </c>
      <c r="G136" s="74">
        <f>E136*F136</f>
        <v>3689.7999999999997</v>
      </c>
      <c r="H136" s="101"/>
      <c r="I136" s="108"/>
    </row>
    <row r="137" spans="1:9" s="5" customFormat="1" ht="12.75" customHeight="1">
      <c r="A137" s="83"/>
      <c r="B137" s="84"/>
      <c r="C137" s="82" t="s">
        <v>73</v>
      </c>
      <c r="D137" s="70" t="s">
        <v>0</v>
      </c>
      <c r="E137" s="77">
        <v>32</v>
      </c>
      <c r="F137" s="73"/>
      <c r="G137" s="74"/>
      <c r="H137" s="61"/>
      <c r="I137" s="108"/>
    </row>
    <row r="138" spans="1:9" s="5" customFormat="1" ht="12.75" customHeight="1">
      <c r="A138" s="83"/>
      <c r="B138" s="84"/>
      <c r="C138" s="82" t="s">
        <v>74</v>
      </c>
      <c r="D138" s="70"/>
      <c r="E138" s="83">
        <v>0.188</v>
      </c>
      <c r="F138" s="73">
        <f>G136</f>
        <v>3689.7999999999997</v>
      </c>
      <c r="G138" s="74">
        <f>E138*F138</f>
        <v>693.68239999999992</v>
      </c>
      <c r="H138" s="61"/>
      <c r="I138" s="108"/>
    </row>
    <row r="139" spans="1:9" s="5" customFormat="1" ht="12.75" customHeight="1">
      <c r="A139" s="83"/>
      <c r="B139" s="84"/>
      <c r="C139" s="82" t="s">
        <v>75</v>
      </c>
      <c r="D139" s="70"/>
      <c r="E139" s="83">
        <v>0.03</v>
      </c>
      <c r="F139" s="73">
        <f>SUM(G136,G138)</f>
        <v>4383.4823999999999</v>
      </c>
      <c r="G139" s="74">
        <f>E139*F139</f>
        <v>131.50447199999999</v>
      </c>
      <c r="H139" s="61"/>
      <c r="I139" s="108"/>
    </row>
    <row r="140" spans="1:9" s="5" customFormat="1" ht="12.75" customHeight="1">
      <c r="A140" s="492" t="s">
        <v>76</v>
      </c>
      <c r="B140" s="492"/>
      <c r="C140" s="492"/>
      <c r="D140" s="492"/>
      <c r="E140" s="492"/>
      <c r="F140" s="492"/>
      <c r="G140" s="80">
        <f>SUM(G136,G138:G139)</f>
        <v>4514.9868719999995</v>
      </c>
      <c r="H140" s="61"/>
      <c r="I140" s="108"/>
    </row>
    <row r="141" spans="1:9" s="5" customFormat="1" ht="13.5" customHeight="1">
      <c r="A141" s="473" t="s">
        <v>77</v>
      </c>
      <c r="B141" s="474"/>
      <c r="C141" s="474"/>
      <c r="D141" s="474"/>
      <c r="E141" s="474"/>
      <c r="F141" s="474"/>
      <c r="G141" s="475"/>
      <c r="H141" s="365"/>
      <c r="I141" s="108"/>
    </row>
    <row r="142" spans="1:9" s="69" customFormat="1" ht="12.75" customHeight="1">
      <c r="A142" s="63" t="s">
        <v>1</v>
      </c>
      <c r="B142" s="493" t="s">
        <v>78</v>
      </c>
      <c r="C142" s="494"/>
      <c r="D142" s="63" t="s">
        <v>4</v>
      </c>
      <c r="E142" s="65" t="s">
        <v>34</v>
      </c>
      <c r="F142" s="66" t="s">
        <v>35</v>
      </c>
      <c r="G142" s="107" t="s">
        <v>5</v>
      </c>
      <c r="H142" s="150"/>
      <c r="I142" s="108"/>
    </row>
    <row r="143" spans="1:9" s="62" customFormat="1" ht="12.75" customHeight="1">
      <c r="A143" s="70">
        <v>11</v>
      </c>
      <c r="B143" s="478" t="s">
        <v>107</v>
      </c>
      <c r="C143" s="479"/>
      <c r="D143" s="203" t="s">
        <v>108</v>
      </c>
      <c r="E143" s="204">
        <v>2E-3</v>
      </c>
      <c r="F143" s="409">
        <v>1031.6875</v>
      </c>
      <c r="G143" s="74">
        <f t="shared" ref="G143:G151" si="6">E143*F143</f>
        <v>2.0633750000000002</v>
      </c>
      <c r="H143" s="361"/>
      <c r="I143" s="108"/>
    </row>
    <row r="144" spans="1:9" s="62" customFormat="1" ht="12.75" customHeight="1">
      <c r="A144" s="70"/>
      <c r="B144" s="480" t="s">
        <v>84</v>
      </c>
      <c r="C144" s="479"/>
      <c r="D144" s="194"/>
      <c r="E144" s="414">
        <v>8.0000000000000002E-3</v>
      </c>
      <c r="F144" s="73">
        <f>G143</f>
        <v>2.0633750000000002</v>
      </c>
      <c r="G144" s="74">
        <f t="shared" si="6"/>
        <v>1.6507000000000001E-2</v>
      </c>
      <c r="H144" s="361"/>
      <c r="I144" s="108"/>
    </row>
    <row r="145" spans="1:9" s="62" customFormat="1" ht="12.75" customHeight="1">
      <c r="A145" s="70"/>
      <c r="B145" s="472" t="s">
        <v>81</v>
      </c>
      <c r="C145" s="472"/>
      <c r="D145" s="194"/>
      <c r="E145" s="413">
        <v>0.03</v>
      </c>
      <c r="F145" s="73">
        <f>SUM(G143:G144)</f>
        <v>2.079882</v>
      </c>
      <c r="G145" s="74">
        <f t="shared" si="6"/>
        <v>6.2396460000000001E-2</v>
      </c>
      <c r="H145" s="361"/>
      <c r="I145" s="108"/>
    </row>
    <row r="146" spans="1:9" s="102" customFormat="1" ht="12.75" customHeight="1">
      <c r="A146" s="70">
        <v>12</v>
      </c>
      <c r="B146" s="495" t="s">
        <v>127</v>
      </c>
      <c r="C146" s="495"/>
      <c r="D146" s="70" t="s">
        <v>87</v>
      </c>
      <c r="E146" s="72">
        <v>64</v>
      </c>
      <c r="F146" s="409">
        <v>6.0687499999999996</v>
      </c>
      <c r="G146" s="74">
        <f>E146*F146</f>
        <v>388.4</v>
      </c>
      <c r="H146" s="151"/>
      <c r="I146" s="108"/>
    </row>
    <row r="147" spans="1:9" s="102" customFormat="1" ht="12.75" customHeight="1">
      <c r="A147" s="70"/>
      <c r="B147" s="471" t="s">
        <v>128</v>
      </c>
      <c r="C147" s="471"/>
      <c r="D147" s="87"/>
      <c r="E147" s="72">
        <v>0.14699999999999999</v>
      </c>
      <c r="F147" s="73">
        <f>G146</f>
        <v>388.4</v>
      </c>
      <c r="G147" s="74">
        <f t="shared" si="6"/>
        <v>57.094799999999992</v>
      </c>
      <c r="H147" s="151"/>
      <c r="I147" s="108"/>
    </row>
    <row r="148" spans="1:9" s="102" customFormat="1" ht="12.75" customHeight="1">
      <c r="A148" s="70"/>
      <c r="B148" s="471" t="s">
        <v>81</v>
      </c>
      <c r="C148" s="471"/>
      <c r="D148" s="70"/>
      <c r="E148" s="72">
        <v>0.03</v>
      </c>
      <c r="F148" s="73">
        <f>SUM(G146:G147)</f>
        <v>445.49479999999994</v>
      </c>
      <c r="G148" s="74">
        <f t="shared" si="6"/>
        <v>13.364843999999998</v>
      </c>
      <c r="H148" s="151"/>
      <c r="I148" s="108"/>
    </row>
    <row r="149" spans="1:9" s="102" customFormat="1" ht="12.75" customHeight="1">
      <c r="A149" s="70">
        <v>13</v>
      </c>
      <c r="B149" s="471" t="s">
        <v>150</v>
      </c>
      <c r="C149" s="471"/>
      <c r="D149" s="70" t="s">
        <v>51</v>
      </c>
      <c r="E149" s="72">
        <v>0.32</v>
      </c>
      <c r="F149" s="409">
        <v>1031.6875</v>
      </c>
      <c r="G149" s="74">
        <f>E149*F149</f>
        <v>330.14</v>
      </c>
      <c r="H149" s="151"/>
      <c r="I149" s="108"/>
    </row>
    <row r="150" spans="1:9" s="102" customFormat="1" ht="12.75" customHeight="1">
      <c r="A150" s="70"/>
      <c r="B150" s="471" t="s">
        <v>151</v>
      </c>
      <c r="C150" s="471"/>
      <c r="D150" s="70"/>
      <c r="E150" s="72">
        <v>0.70299999999999996</v>
      </c>
      <c r="F150" s="73">
        <f>G149</f>
        <v>330.14</v>
      </c>
      <c r="G150" s="74">
        <f t="shared" si="6"/>
        <v>232.08841999999999</v>
      </c>
      <c r="H150" s="151"/>
      <c r="I150" s="108"/>
    </row>
    <row r="151" spans="1:9" s="102" customFormat="1" ht="12.75" customHeight="1">
      <c r="A151" s="70"/>
      <c r="B151" s="471" t="s">
        <v>81</v>
      </c>
      <c r="C151" s="471"/>
      <c r="D151" s="70"/>
      <c r="E151" s="72">
        <v>0.03</v>
      </c>
      <c r="F151" s="73">
        <f>SUM(G149:G150)</f>
        <v>562.22841999999991</v>
      </c>
      <c r="G151" s="74">
        <f t="shared" si="6"/>
        <v>16.866852599999998</v>
      </c>
      <c r="H151" s="151"/>
      <c r="I151" s="108"/>
    </row>
    <row r="152" spans="1:9" s="102" customFormat="1" ht="12.75" customHeight="1">
      <c r="A152" s="70">
        <v>14</v>
      </c>
      <c r="B152" s="471" t="s">
        <v>92</v>
      </c>
      <c r="C152" s="471"/>
      <c r="D152" s="70" t="s">
        <v>51</v>
      </c>
      <c r="E152" s="72">
        <v>0.24</v>
      </c>
      <c r="F152" s="409">
        <v>145.65</v>
      </c>
      <c r="G152" s="74">
        <f>E152*F152</f>
        <v>34.956000000000003</v>
      </c>
      <c r="H152" s="151"/>
      <c r="I152" s="108"/>
    </row>
    <row r="153" spans="1:9" s="102" customFormat="1" ht="12.75" customHeight="1">
      <c r="A153" s="2" t="s">
        <v>93</v>
      </c>
      <c r="B153" s="3"/>
      <c r="C153" s="3"/>
      <c r="D153" s="3"/>
      <c r="E153" s="3"/>
      <c r="F153" s="3"/>
      <c r="G153" s="363">
        <f>SUM(G143:G152)</f>
        <v>1075.0531950599998</v>
      </c>
      <c r="H153" s="364"/>
      <c r="I153" s="108"/>
    </row>
    <row r="154" spans="1:9" s="5" customFormat="1" ht="12.75" customHeight="1">
      <c r="A154" s="51"/>
      <c r="B154" s="51"/>
      <c r="C154" s="51"/>
      <c r="D154" s="51"/>
      <c r="E154" s="51"/>
      <c r="F154" s="51"/>
      <c r="G154" s="105"/>
      <c r="H154" s="61"/>
      <c r="I154" s="108"/>
    </row>
    <row r="155" spans="1:9" s="5" customFormat="1" ht="13.5" customHeight="1">
      <c r="A155" s="481" t="s">
        <v>222</v>
      </c>
      <c r="B155" s="482"/>
      <c r="C155" s="482"/>
      <c r="D155" s="482"/>
      <c r="E155" s="482"/>
      <c r="F155" s="482"/>
      <c r="G155" s="482"/>
      <c r="H155" s="61"/>
      <c r="I155" s="108"/>
    </row>
    <row r="156" spans="1:9" s="106" customFormat="1">
      <c r="A156" s="483" t="s">
        <v>104</v>
      </c>
      <c r="B156" s="484"/>
      <c r="C156" s="484"/>
      <c r="D156" s="485"/>
      <c r="E156" s="485"/>
      <c r="F156" s="485"/>
      <c r="G156" s="486"/>
      <c r="H156" s="366"/>
      <c r="I156" s="108"/>
    </row>
    <row r="157" spans="1:9" s="369" customFormat="1">
      <c r="A157" s="367" t="s">
        <v>1</v>
      </c>
      <c r="B157" s="367" t="s">
        <v>2</v>
      </c>
      <c r="C157" s="367" t="s">
        <v>3</v>
      </c>
      <c r="D157" s="367" t="s">
        <v>4</v>
      </c>
      <c r="E157" s="63" t="s">
        <v>34</v>
      </c>
      <c r="F157" s="66" t="s">
        <v>35</v>
      </c>
      <c r="G157" s="107" t="s">
        <v>5</v>
      </c>
      <c r="H157" s="368"/>
      <c r="I157" s="108"/>
    </row>
    <row r="158" spans="1:9" s="102" customFormat="1" ht="24" customHeight="1">
      <c r="A158" s="189">
        <v>1</v>
      </c>
      <c r="B158" s="189" t="s">
        <v>105</v>
      </c>
      <c r="C158" s="71" t="s">
        <v>210</v>
      </c>
      <c r="D158" s="189" t="s">
        <v>47</v>
      </c>
      <c r="E158" s="190">
        <v>8</v>
      </c>
      <c r="F158" s="415">
        <v>6.0687499999999996</v>
      </c>
      <c r="G158" s="74">
        <f t="shared" ref="G158:G170" si="7">E158*F158</f>
        <v>48.55</v>
      </c>
      <c r="H158" s="370">
        <v>100</v>
      </c>
      <c r="I158" s="108"/>
    </row>
    <row r="159" spans="1:9" s="372" customFormat="1" ht="12.75" customHeight="1">
      <c r="A159" s="75">
        <v>2</v>
      </c>
      <c r="B159" s="75" t="s">
        <v>141</v>
      </c>
      <c r="C159" s="76" t="s">
        <v>223</v>
      </c>
      <c r="D159" s="155" t="s">
        <v>47</v>
      </c>
      <c r="E159" s="79">
        <v>8</v>
      </c>
      <c r="F159" s="409">
        <v>9.7099999999999991</v>
      </c>
      <c r="G159" s="74">
        <f t="shared" si="7"/>
        <v>77.679999999999993</v>
      </c>
      <c r="H159" s="371"/>
      <c r="I159" s="108"/>
    </row>
    <row r="160" spans="1:9" s="106" customFormat="1" ht="12.75" customHeight="1">
      <c r="A160" s="189">
        <v>3</v>
      </c>
      <c r="B160" s="189" t="s">
        <v>106</v>
      </c>
      <c r="C160" s="192" t="s">
        <v>224</v>
      </c>
      <c r="D160" s="189" t="s">
        <v>47</v>
      </c>
      <c r="E160" s="190">
        <v>8</v>
      </c>
      <c r="F160" s="415">
        <v>6.0687499999999996</v>
      </c>
      <c r="G160" s="74">
        <f t="shared" si="7"/>
        <v>48.55</v>
      </c>
      <c r="H160" s="366"/>
      <c r="I160" s="108"/>
    </row>
    <row r="161" spans="1:9" s="106" customFormat="1" ht="24">
      <c r="A161" s="189">
        <v>4</v>
      </c>
      <c r="B161" s="189" t="s">
        <v>105</v>
      </c>
      <c r="C161" s="192" t="s">
        <v>225</v>
      </c>
      <c r="D161" s="189" t="s">
        <v>47</v>
      </c>
      <c r="E161" s="190">
        <v>1.6</v>
      </c>
      <c r="F161" s="415">
        <v>6.0687499999999996</v>
      </c>
      <c r="G161" s="74">
        <f t="shared" si="7"/>
        <v>9.7100000000000009</v>
      </c>
      <c r="H161" s="366"/>
      <c r="I161" s="108"/>
    </row>
    <row r="162" spans="1:9" s="106" customFormat="1" ht="12.75" customHeight="1">
      <c r="A162" s="189">
        <v>5</v>
      </c>
      <c r="B162" s="189" t="s">
        <v>142</v>
      </c>
      <c r="C162" s="192" t="s">
        <v>143</v>
      </c>
      <c r="D162" s="189" t="s">
        <v>0</v>
      </c>
      <c r="E162" s="190">
        <v>26</v>
      </c>
      <c r="F162" s="415">
        <v>35.198749999999997</v>
      </c>
      <c r="G162" s="74">
        <f t="shared" si="7"/>
        <v>915.1674999999999</v>
      </c>
      <c r="H162" s="366"/>
      <c r="I162" s="108"/>
    </row>
    <row r="163" spans="1:9" s="106" customFormat="1" ht="12.75" customHeight="1">
      <c r="A163" s="189">
        <v>6</v>
      </c>
      <c r="B163" s="189" t="s">
        <v>144</v>
      </c>
      <c r="C163" s="192" t="s">
        <v>226</v>
      </c>
      <c r="D163" s="189" t="s">
        <v>0</v>
      </c>
      <c r="E163" s="193">
        <v>26</v>
      </c>
      <c r="F163" s="415">
        <v>18.206250000000001</v>
      </c>
      <c r="G163" s="74">
        <f t="shared" si="7"/>
        <v>473.36250000000001</v>
      </c>
      <c r="H163" s="366"/>
      <c r="I163" s="108"/>
    </row>
    <row r="164" spans="1:9" s="106" customFormat="1" ht="24">
      <c r="A164" s="189">
        <v>7</v>
      </c>
      <c r="B164" s="189" t="s">
        <v>40</v>
      </c>
      <c r="C164" s="373" t="s">
        <v>227</v>
      </c>
      <c r="D164" s="374" t="s">
        <v>42</v>
      </c>
      <c r="E164" s="375">
        <v>1.3000000000000002E-4</v>
      </c>
      <c r="F164" s="415">
        <v>58260</v>
      </c>
      <c r="G164" s="74">
        <f t="shared" si="7"/>
        <v>7.5738000000000012</v>
      </c>
      <c r="H164" s="366"/>
      <c r="I164" s="108"/>
    </row>
    <row r="165" spans="1:9" s="106" customFormat="1" ht="12.75" customHeight="1">
      <c r="A165" s="189">
        <v>8</v>
      </c>
      <c r="B165" s="189" t="s">
        <v>145</v>
      </c>
      <c r="C165" s="192" t="s">
        <v>146</v>
      </c>
      <c r="D165" s="189" t="s">
        <v>51</v>
      </c>
      <c r="E165" s="195">
        <v>0.32</v>
      </c>
      <c r="F165" s="416">
        <v>115.30624999999999</v>
      </c>
      <c r="G165" s="74">
        <f t="shared" si="7"/>
        <v>36.897999999999996</v>
      </c>
      <c r="H165" s="366"/>
      <c r="I165" s="108"/>
    </row>
    <row r="166" spans="1:9" s="106" customFormat="1" ht="12.75" customHeight="1">
      <c r="A166" s="189">
        <v>9</v>
      </c>
      <c r="B166" s="189" t="s">
        <v>52</v>
      </c>
      <c r="C166" s="192" t="s">
        <v>53</v>
      </c>
      <c r="D166" s="189" t="s">
        <v>51</v>
      </c>
      <c r="E166" s="195">
        <v>0.32</v>
      </c>
      <c r="F166" s="416">
        <v>394.46875</v>
      </c>
      <c r="G166" s="74">
        <f t="shared" si="7"/>
        <v>126.23</v>
      </c>
      <c r="H166" s="366"/>
      <c r="I166" s="108"/>
    </row>
    <row r="167" spans="1:9" s="106" customFormat="1" ht="12.75" customHeight="1">
      <c r="A167" s="189">
        <v>10</v>
      </c>
      <c r="B167" s="196" t="s">
        <v>147</v>
      </c>
      <c r="C167" s="197" t="s">
        <v>228</v>
      </c>
      <c r="D167" s="196" t="s">
        <v>47</v>
      </c>
      <c r="E167" s="198">
        <v>24</v>
      </c>
      <c r="F167" s="416">
        <v>18.206250000000001</v>
      </c>
      <c r="G167" s="74">
        <f t="shared" si="7"/>
        <v>436.95000000000005</v>
      </c>
      <c r="H167" s="366"/>
      <c r="I167" s="108"/>
    </row>
    <row r="168" spans="1:9" s="106" customFormat="1" ht="12.75" customHeight="1">
      <c r="A168" s="189">
        <v>11</v>
      </c>
      <c r="B168" s="189" t="s">
        <v>48</v>
      </c>
      <c r="C168" s="71" t="s">
        <v>217</v>
      </c>
      <c r="D168" s="189" t="s">
        <v>47</v>
      </c>
      <c r="E168" s="190">
        <v>8</v>
      </c>
      <c r="F168" s="416">
        <v>41.267499999999998</v>
      </c>
      <c r="G168" s="74">
        <f t="shared" si="7"/>
        <v>330.14</v>
      </c>
      <c r="H168" s="366"/>
      <c r="I168" s="108"/>
    </row>
    <row r="169" spans="1:9" s="106" customFormat="1" ht="12.75" customHeight="1">
      <c r="A169" s="189">
        <v>12</v>
      </c>
      <c r="B169" s="189" t="s">
        <v>145</v>
      </c>
      <c r="C169" s="192" t="s">
        <v>229</v>
      </c>
      <c r="D169" s="189" t="s">
        <v>51</v>
      </c>
      <c r="E169" s="190">
        <v>0.48</v>
      </c>
      <c r="F169" s="416">
        <v>115.30624999999999</v>
      </c>
      <c r="G169" s="74">
        <f t="shared" si="7"/>
        <v>55.346999999999994</v>
      </c>
      <c r="H169" s="366"/>
      <c r="I169" s="108"/>
    </row>
    <row r="170" spans="1:9" s="106" customFormat="1" ht="12.75" customHeight="1">
      <c r="A170" s="189">
        <v>13</v>
      </c>
      <c r="B170" s="189" t="s">
        <v>52</v>
      </c>
      <c r="C170" s="192" t="s">
        <v>53</v>
      </c>
      <c r="D170" s="189" t="s">
        <v>51</v>
      </c>
      <c r="E170" s="190">
        <v>0.48</v>
      </c>
      <c r="F170" s="416">
        <v>394.46875</v>
      </c>
      <c r="G170" s="74">
        <f t="shared" si="7"/>
        <v>189.345</v>
      </c>
      <c r="H170" s="366"/>
      <c r="I170" s="108"/>
    </row>
    <row r="171" spans="1:9" s="106" customFormat="1">
      <c r="A171" s="487" t="s">
        <v>148</v>
      </c>
      <c r="B171" s="487"/>
      <c r="C171" s="487"/>
      <c r="D171" s="487"/>
      <c r="E171" s="487"/>
      <c r="F171" s="487"/>
      <c r="G171" s="200">
        <f>SUM(G158:G170)</f>
        <v>2755.5037999999995</v>
      </c>
      <c r="H171" s="366"/>
      <c r="I171" s="108"/>
    </row>
    <row r="172" spans="1:9" s="201" customFormat="1">
      <c r="A172" s="473" t="s">
        <v>67</v>
      </c>
      <c r="B172" s="474"/>
      <c r="C172" s="474"/>
      <c r="D172" s="474"/>
      <c r="E172" s="474"/>
      <c r="F172" s="474"/>
      <c r="G172" s="475"/>
      <c r="H172" s="376"/>
      <c r="I172" s="108"/>
    </row>
    <row r="173" spans="1:9" s="369" customFormat="1">
      <c r="A173" s="63" t="s">
        <v>68</v>
      </c>
      <c r="B173" s="63" t="s">
        <v>69</v>
      </c>
      <c r="C173" s="63" t="s">
        <v>70</v>
      </c>
      <c r="D173" s="63" t="s">
        <v>71</v>
      </c>
      <c r="E173" s="63" t="s">
        <v>34</v>
      </c>
      <c r="F173" s="66" t="s">
        <v>35</v>
      </c>
      <c r="G173" s="107" t="s">
        <v>5</v>
      </c>
      <c r="I173" s="108"/>
    </row>
    <row r="174" spans="1:9" s="106" customFormat="1" ht="12.75" customHeight="1">
      <c r="A174" s="189" t="s">
        <v>232</v>
      </c>
      <c r="B174" s="189" t="str">
        <f>'1.3 rostliny'!H17</f>
        <v>K 40-60</v>
      </c>
      <c r="C174" s="381" t="str">
        <f>'1.3 rostliny'!C17</f>
        <v>Lonicera pileata</v>
      </c>
      <c r="D174" s="189" t="s">
        <v>0</v>
      </c>
      <c r="E174" s="193">
        <v>26</v>
      </c>
      <c r="F174" s="415">
        <v>43.695</v>
      </c>
      <c r="G174" s="74">
        <f>E174*F174</f>
        <v>1136.07</v>
      </c>
      <c r="H174" s="377"/>
      <c r="I174" s="108"/>
    </row>
    <row r="175" spans="1:9" s="106" customFormat="1" ht="12.75" customHeight="1">
      <c r="A175" s="189"/>
      <c r="B175" s="189"/>
      <c r="C175" s="378" t="s">
        <v>149</v>
      </c>
      <c r="D175" s="189"/>
      <c r="E175" s="193">
        <v>26</v>
      </c>
      <c r="F175" s="191"/>
      <c r="G175" s="74"/>
      <c r="H175" s="377"/>
      <c r="I175" s="108"/>
    </row>
    <row r="176" spans="1:9" s="106" customFormat="1" ht="12.75" customHeight="1">
      <c r="A176" s="189"/>
      <c r="B176" s="202"/>
      <c r="C176" s="199" t="s">
        <v>74</v>
      </c>
      <c r="D176" s="189"/>
      <c r="E176" s="418">
        <v>0.188</v>
      </c>
      <c r="F176" s="191">
        <f>G174</f>
        <v>1136.07</v>
      </c>
      <c r="G176" s="74">
        <f>E176*F176</f>
        <v>213.58115999999998</v>
      </c>
      <c r="H176" s="377"/>
      <c r="I176" s="108"/>
    </row>
    <row r="177" spans="1:9" s="106" customFormat="1" ht="12.75" customHeight="1">
      <c r="A177" s="189"/>
      <c r="B177" s="202"/>
      <c r="C177" s="199" t="s">
        <v>75</v>
      </c>
      <c r="D177" s="189"/>
      <c r="E177" s="190">
        <v>0.03</v>
      </c>
      <c r="F177" s="191">
        <f>SUM(G174,G176)</f>
        <v>1349.6511599999999</v>
      </c>
      <c r="G177" s="74">
        <f>E177*F177</f>
        <v>40.489534799999994</v>
      </c>
      <c r="H177" s="377"/>
      <c r="I177" s="108"/>
    </row>
    <row r="178" spans="1:9" s="201" customFormat="1" ht="13.5" customHeight="1">
      <c r="A178" s="476" t="s">
        <v>73</v>
      </c>
      <c r="B178" s="476"/>
      <c r="C178" s="476"/>
      <c r="D178" s="476"/>
      <c r="E178" s="476"/>
      <c r="F178" s="476"/>
      <c r="G178" s="80">
        <f>SUM(G174,G176:G177)</f>
        <v>1390.1406947999999</v>
      </c>
      <c r="H178" s="376"/>
      <c r="I178" s="108"/>
    </row>
    <row r="179" spans="1:9" s="106" customFormat="1">
      <c r="A179" s="473" t="s">
        <v>77</v>
      </c>
      <c r="B179" s="474"/>
      <c r="C179" s="474"/>
      <c r="D179" s="474"/>
      <c r="E179" s="474"/>
      <c r="F179" s="474"/>
      <c r="G179" s="475"/>
      <c r="H179" s="366"/>
      <c r="I179" s="108"/>
    </row>
    <row r="180" spans="1:9" s="369" customFormat="1">
      <c r="A180" s="63" t="s">
        <v>1</v>
      </c>
      <c r="B180" s="477" t="s">
        <v>78</v>
      </c>
      <c r="C180" s="477"/>
      <c r="D180" s="63" t="s">
        <v>4</v>
      </c>
      <c r="E180" s="63" t="s">
        <v>34</v>
      </c>
      <c r="F180" s="66" t="s">
        <v>35</v>
      </c>
      <c r="G180" s="107" t="s">
        <v>5</v>
      </c>
      <c r="H180" s="368"/>
      <c r="I180" s="108"/>
    </row>
    <row r="181" spans="1:9" s="106" customFormat="1" ht="12.75" customHeight="1">
      <c r="A181" s="189">
        <v>14</v>
      </c>
      <c r="B181" s="478" t="s">
        <v>107</v>
      </c>
      <c r="C181" s="479"/>
      <c r="D181" s="203" t="s">
        <v>108</v>
      </c>
      <c r="E181" s="204">
        <v>4.7999999999999996E-3</v>
      </c>
      <c r="F181" s="415">
        <v>1031.6875</v>
      </c>
      <c r="G181" s="74">
        <f t="shared" ref="G181:G189" si="8">E181*F181</f>
        <v>4.9520999999999997</v>
      </c>
      <c r="H181" s="366"/>
      <c r="I181" s="108"/>
    </row>
    <row r="182" spans="1:9" s="106" customFormat="1" ht="12.75" customHeight="1">
      <c r="A182" s="189"/>
      <c r="B182" s="480" t="s">
        <v>84</v>
      </c>
      <c r="C182" s="479"/>
      <c r="D182" s="194"/>
      <c r="E182" s="190">
        <v>8.0000000000000002E-3</v>
      </c>
      <c r="F182" s="191">
        <f>G181</f>
        <v>4.9520999999999997</v>
      </c>
      <c r="G182" s="74">
        <f t="shared" si="8"/>
        <v>3.9616800000000001E-2</v>
      </c>
      <c r="H182" s="366"/>
      <c r="I182" s="108"/>
    </row>
    <row r="183" spans="1:9" s="106" customFormat="1" ht="12.75" customHeight="1">
      <c r="A183" s="189"/>
      <c r="B183" s="472" t="s">
        <v>81</v>
      </c>
      <c r="C183" s="472"/>
      <c r="D183" s="194"/>
      <c r="E183" s="190">
        <v>0.03</v>
      </c>
      <c r="F183" s="191">
        <f>SUM(G181:G182)</f>
        <v>4.9917167999999998</v>
      </c>
      <c r="G183" s="74">
        <f t="shared" si="8"/>
        <v>0.14975150399999998</v>
      </c>
      <c r="H183" s="366"/>
      <c r="I183" s="108"/>
    </row>
    <row r="184" spans="1:9" s="106" customFormat="1" ht="12.75" customHeight="1">
      <c r="A184" s="189">
        <v>15</v>
      </c>
      <c r="B184" s="467" t="s">
        <v>230</v>
      </c>
      <c r="C184" s="467"/>
      <c r="D184" s="189" t="s">
        <v>87</v>
      </c>
      <c r="E184" s="190">
        <v>13</v>
      </c>
      <c r="F184" s="415">
        <v>6.0687499999999996</v>
      </c>
      <c r="G184" s="74">
        <f>E184*F184</f>
        <v>78.893749999999997</v>
      </c>
      <c r="H184" s="366"/>
      <c r="I184" s="108"/>
    </row>
    <row r="185" spans="1:9" s="106" customFormat="1" ht="12.75" customHeight="1">
      <c r="A185" s="189"/>
      <c r="B185" s="467" t="s">
        <v>128</v>
      </c>
      <c r="C185" s="467"/>
      <c r="D185" s="194"/>
      <c r="E185" s="190">
        <v>0.14699999999999999</v>
      </c>
      <c r="F185" s="191">
        <f>G184</f>
        <v>78.893749999999997</v>
      </c>
      <c r="G185" s="74">
        <f t="shared" si="8"/>
        <v>11.59738125</v>
      </c>
      <c r="H185" s="366"/>
      <c r="I185" s="108"/>
    </row>
    <row r="186" spans="1:9" s="106" customFormat="1" ht="12.75" customHeight="1">
      <c r="A186" s="189"/>
      <c r="B186" s="467" t="s">
        <v>81</v>
      </c>
      <c r="C186" s="467"/>
      <c r="D186" s="189"/>
      <c r="E186" s="190">
        <v>0.03</v>
      </c>
      <c r="F186" s="191">
        <f>SUM(G184:G185)</f>
        <v>90.491131249999995</v>
      </c>
      <c r="G186" s="74">
        <f t="shared" si="8"/>
        <v>2.7147339374999997</v>
      </c>
      <c r="H186" s="366"/>
      <c r="I186" s="108"/>
    </row>
    <row r="187" spans="1:9" s="106" customFormat="1" ht="12.75" customHeight="1">
      <c r="A187" s="189">
        <v>16</v>
      </c>
      <c r="B187" s="467" t="s">
        <v>150</v>
      </c>
      <c r="C187" s="467"/>
      <c r="D187" s="189" t="s">
        <v>51</v>
      </c>
      <c r="E187" s="190">
        <v>0.64</v>
      </c>
      <c r="F187" s="415">
        <v>1031.6875</v>
      </c>
      <c r="G187" s="74">
        <f>E187*F187</f>
        <v>660.28</v>
      </c>
      <c r="H187" s="366"/>
      <c r="I187" s="108"/>
    </row>
    <row r="188" spans="1:9" s="106" customFormat="1" ht="12.75" customHeight="1">
      <c r="A188" s="189"/>
      <c r="B188" s="467" t="s">
        <v>151</v>
      </c>
      <c r="C188" s="467"/>
      <c r="D188" s="189"/>
      <c r="E188" s="190">
        <v>0.70299999999999996</v>
      </c>
      <c r="F188" s="191">
        <f>G187</f>
        <v>660.28</v>
      </c>
      <c r="G188" s="74">
        <f t="shared" si="8"/>
        <v>464.17683999999997</v>
      </c>
      <c r="H188" s="366"/>
      <c r="I188" s="108"/>
    </row>
    <row r="189" spans="1:9" s="106" customFormat="1" ht="12.75" customHeight="1">
      <c r="A189" s="189"/>
      <c r="B189" s="467" t="s">
        <v>81</v>
      </c>
      <c r="C189" s="467"/>
      <c r="D189" s="189"/>
      <c r="E189" s="190">
        <v>0.03</v>
      </c>
      <c r="F189" s="191">
        <f>SUM(G187:G188)</f>
        <v>1124.4568399999998</v>
      </c>
      <c r="G189" s="74">
        <f t="shared" si="8"/>
        <v>33.733705199999996</v>
      </c>
      <c r="H189" s="366"/>
      <c r="I189" s="108"/>
    </row>
    <row r="190" spans="1:9" s="106" customFormat="1" ht="12.75" customHeight="1">
      <c r="A190" s="189">
        <v>17</v>
      </c>
      <c r="B190" s="467" t="s">
        <v>92</v>
      </c>
      <c r="C190" s="467"/>
      <c r="D190" s="189" t="s">
        <v>51</v>
      </c>
      <c r="E190" s="195">
        <v>0.8</v>
      </c>
      <c r="F190" s="415">
        <v>145.65</v>
      </c>
      <c r="G190" s="74">
        <f>E190*F190</f>
        <v>116.52000000000001</v>
      </c>
      <c r="H190" s="366"/>
      <c r="I190" s="108"/>
    </row>
    <row r="191" spans="1:9" s="201" customFormat="1">
      <c r="A191" s="468" t="s">
        <v>93</v>
      </c>
      <c r="B191" s="469"/>
      <c r="C191" s="469"/>
      <c r="D191" s="469"/>
      <c r="E191" s="469"/>
      <c r="F191" s="470"/>
      <c r="G191" s="205">
        <f>SUM(G181:G190)</f>
        <v>1373.0578786915</v>
      </c>
      <c r="H191" s="379"/>
      <c r="I191" s="108"/>
    </row>
    <row r="192" spans="1:9" s="5" customFormat="1" ht="12.75" customHeight="1">
      <c r="A192" s="388"/>
      <c r="B192" s="388"/>
      <c r="C192" s="388"/>
      <c r="D192" s="388"/>
      <c r="E192" s="388"/>
      <c r="F192" s="388"/>
      <c r="G192" s="389"/>
      <c r="H192" s="98"/>
      <c r="I192" s="108"/>
    </row>
    <row r="193" spans="1:9" s="5" customFormat="1">
      <c r="A193" s="481" t="s">
        <v>238</v>
      </c>
      <c r="B193" s="482"/>
      <c r="C193" s="482"/>
      <c r="D193" s="482"/>
      <c r="E193" s="482"/>
      <c r="F193" s="482"/>
      <c r="G193" s="482"/>
      <c r="H193" s="61"/>
      <c r="I193" s="108"/>
    </row>
    <row r="194" spans="1:9" s="390" customFormat="1" ht="13.5" customHeight="1">
      <c r="A194" s="483" t="s">
        <v>104</v>
      </c>
      <c r="B194" s="485"/>
      <c r="C194" s="485"/>
      <c r="D194" s="485"/>
      <c r="E194" s="485"/>
      <c r="F194" s="485"/>
      <c r="G194" s="486"/>
      <c r="H194" s="391"/>
      <c r="I194" s="108"/>
    </row>
    <row r="195" spans="1:9" s="69" customFormat="1">
      <c r="A195" s="63" t="s">
        <v>1</v>
      </c>
      <c r="B195" s="63" t="s">
        <v>2</v>
      </c>
      <c r="C195" s="63" t="s">
        <v>3</v>
      </c>
      <c r="D195" s="63" t="s">
        <v>4</v>
      </c>
      <c r="E195" s="63" t="s">
        <v>34</v>
      </c>
      <c r="F195" s="66" t="s">
        <v>35</v>
      </c>
      <c r="G195" s="107" t="s">
        <v>5</v>
      </c>
      <c r="H195" s="68"/>
      <c r="I195" s="108"/>
    </row>
    <row r="196" spans="1:9" s="390" customFormat="1" ht="27" customHeight="1">
      <c r="A196" s="70">
        <v>1</v>
      </c>
      <c r="B196" s="70" t="s">
        <v>105</v>
      </c>
      <c r="C196" s="71" t="s">
        <v>239</v>
      </c>
      <c r="D196" s="109" t="s">
        <v>47</v>
      </c>
      <c r="E196" s="72">
        <f>E202</f>
        <v>208</v>
      </c>
      <c r="F196" s="409">
        <v>6.0687499999999996</v>
      </c>
      <c r="G196" s="74">
        <f t="shared" ref="G196:G203" si="9">E196*F196</f>
        <v>1262.3</v>
      </c>
      <c r="H196" s="391"/>
      <c r="I196" s="108"/>
    </row>
    <row r="197" spans="1:9" s="390" customFormat="1" ht="12.75" customHeight="1">
      <c r="A197" s="70">
        <v>2</v>
      </c>
      <c r="B197" s="70" t="s">
        <v>240</v>
      </c>
      <c r="C197" s="71" t="s">
        <v>241</v>
      </c>
      <c r="D197" s="109" t="s">
        <v>47</v>
      </c>
      <c r="E197" s="72">
        <f>E202*0.25</f>
        <v>52</v>
      </c>
      <c r="F197" s="409">
        <v>18.206250000000001</v>
      </c>
      <c r="G197" s="74">
        <f t="shared" si="9"/>
        <v>946.72500000000002</v>
      </c>
      <c r="H197" s="391"/>
      <c r="I197" s="108"/>
    </row>
    <row r="198" spans="1:9" s="62" customFormat="1" ht="27" customHeight="1">
      <c r="A198" s="70">
        <v>3</v>
      </c>
      <c r="B198" s="70" t="s">
        <v>105</v>
      </c>
      <c r="C198" s="71" t="s">
        <v>242</v>
      </c>
      <c r="D198" s="109" t="s">
        <v>47</v>
      </c>
      <c r="E198" s="72">
        <f>E202*0.5</f>
        <v>104</v>
      </c>
      <c r="F198" s="409">
        <v>6.0687499999999996</v>
      </c>
      <c r="G198" s="74">
        <f t="shared" si="9"/>
        <v>631.15</v>
      </c>
      <c r="H198" s="61"/>
      <c r="I198" s="108"/>
    </row>
    <row r="199" spans="1:9" s="390" customFormat="1" ht="12.75" customHeight="1">
      <c r="A199" s="70">
        <v>4</v>
      </c>
      <c r="B199" s="70" t="s">
        <v>243</v>
      </c>
      <c r="C199" s="71" t="s">
        <v>244</v>
      </c>
      <c r="D199" s="393" t="s">
        <v>47</v>
      </c>
      <c r="E199" s="72">
        <f>E202</f>
        <v>208</v>
      </c>
      <c r="F199" s="409">
        <v>3.6412499999999999</v>
      </c>
      <c r="G199" s="74">
        <f t="shared" si="9"/>
        <v>757.38</v>
      </c>
      <c r="H199" s="391"/>
      <c r="I199" s="108"/>
    </row>
    <row r="200" spans="1:9" s="390" customFormat="1" ht="12.75" customHeight="1">
      <c r="A200" s="70">
        <v>5</v>
      </c>
      <c r="B200" s="70" t="s">
        <v>245</v>
      </c>
      <c r="C200" s="71" t="s">
        <v>246</v>
      </c>
      <c r="D200" s="393" t="s">
        <v>47</v>
      </c>
      <c r="E200" s="77">
        <f>E202</f>
        <v>208</v>
      </c>
      <c r="F200" s="409">
        <v>3.6412499999999999</v>
      </c>
      <c r="G200" s="74">
        <f t="shared" si="9"/>
        <v>757.38</v>
      </c>
      <c r="H200" s="391"/>
      <c r="I200" s="108"/>
    </row>
    <row r="201" spans="1:9" s="5" customFormat="1" ht="12.75" customHeight="1">
      <c r="A201" s="70">
        <v>6</v>
      </c>
      <c r="B201" s="70" t="s">
        <v>106</v>
      </c>
      <c r="C201" s="71" t="s">
        <v>247</v>
      </c>
      <c r="D201" s="393" t="s">
        <v>47</v>
      </c>
      <c r="E201" s="72">
        <f>E202*2</f>
        <v>416</v>
      </c>
      <c r="F201" s="409">
        <v>6.0687499999999996</v>
      </c>
      <c r="G201" s="74">
        <f t="shared" si="9"/>
        <v>2524.6</v>
      </c>
      <c r="H201" s="61"/>
      <c r="I201" s="108"/>
    </row>
    <row r="202" spans="1:9" s="390" customFormat="1" ht="12.75" customHeight="1">
      <c r="A202" s="70">
        <v>7</v>
      </c>
      <c r="B202" s="70" t="s">
        <v>248</v>
      </c>
      <c r="C202" s="71" t="s">
        <v>249</v>
      </c>
      <c r="D202" s="393" t="s">
        <v>47</v>
      </c>
      <c r="E202" s="72">
        <v>208</v>
      </c>
      <c r="F202" s="409">
        <v>7.2824999999999998</v>
      </c>
      <c r="G202" s="74">
        <f t="shared" si="9"/>
        <v>1514.76</v>
      </c>
      <c r="H202" s="394">
        <v>40000</v>
      </c>
      <c r="I202" s="108"/>
    </row>
    <row r="203" spans="1:9" s="390" customFormat="1" ht="12.75" customHeight="1">
      <c r="A203" s="70">
        <v>8</v>
      </c>
      <c r="B203" s="70" t="s">
        <v>250</v>
      </c>
      <c r="C203" s="76" t="s">
        <v>251</v>
      </c>
      <c r="D203" s="393" t="s">
        <v>47</v>
      </c>
      <c r="E203" s="77">
        <f>E202*2</f>
        <v>416</v>
      </c>
      <c r="F203" s="409">
        <v>4.8549999999999995</v>
      </c>
      <c r="G203" s="74">
        <f t="shared" si="9"/>
        <v>2019.6799999999998</v>
      </c>
      <c r="H203" s="391"/>
      <c r="I203" s="108"/>
    </row>
    <row r="204" spans="1:9" s="390" customFormat="1">
      <c r="A204" s="489" t="s">
        <v>252</v>
      </c>
      <c r="B204" s="513"/>
      <c r="C204" s="513"/>
      <c r="D204" s="513"/>
      <c r="E204" s="513"/>
      <c r="F204" s="504"/>
      <c r="G204" s="395">
        <f>SUM(G196:G203)</f>
        <v>10413.975</v>
      </c>
      <c r="H204" s="391"/>
      <c r="I204" s="108"/>
    </row>
    <row r="205" spans="1:9" s="390" customFormat="1" ht="13.5" customHeight="1">
      <c r="A205" s="473" t="s">
        <v>77</v>
      </c>
      <c r="B205" s="485"/>
      <c r="C205" s="485"/>
      <c r="D205" s="485"/>
      <c r="E205" s="485"/>
      <c r="F205" s="485"/>
      <c r="G205" s="486"/>
      <c r="H205" s="391"/>
      <c r="I205" s="108"/>
    </row>
    <row r="206" spans="1:9" s="69" customFormat="1">
      <c r="A206" s="63" t="s">
        <v>1</v>
      </c>
      <c r="B206" s="477" t="s">
        <v>78</v>
      </c>
      <c r="C206" s="477"/>
      <c r="D206" s="63" t="s">
        <v>4</v>
      </c>
      <c r="E206" s="63" t="s">
        <v>34</v>
      </c>
      <c r="F206" s="66" t="s">
        <v>35</v>
      </c>
      <c r="G206" s="107" t="s">
        <v>5</v>
      </c>
      <c r="H206" s="68"/>
      <c r="I206" s="108"/>
    </row>
    <row r="207" spans="1:9" s="390" customFormat="1" ht="12.75" customHeight="1">
      <c r="A207" s="70">
        <v>9</v>
      </c>
      <c r="B207" s="498" t="s">
        <v>107</v>
      </c>
      <c r="C207" s="499"/>
      <c r="D207" s="91" t="s">
        <v>108</v>
      </c>
      <c r="E207" s="90">
        <f>0.0005*E202*1.5</f>
        <v>0.15600000000000003</v>
      </c>
      <c r="F207" s="409">
        <v>1031.6875</v>
      </c>
      <c r="G207" s="74">
        <f t="shared" ref="G207:G212" si="10">E207*F207</f>
        <v>160.94325000000003</v>
      </c>
      <c r="H207" s="391"/>
      <c r="I207" s="108"/>
    </row>
    <row r="208" spans="1:9" s="390" customFormat="1" ht="12.75" customHeight="1">
      <c r="A208" s="70"/>
      <c r="B208" s="514" t="s">
        <v>84</v>
      </c>
      <c r="C208" s="499"/>
      <c r="D208" s="87"/>
      <c r="E208" s="83">
        <v>8.0000000000000002E-3</v>
      </c>
      <c r="F208" s="73">
        <f>G207</f>
        <v>160.94325000000003</v>
      </c>
      <c r="G208" s="74">
        <f t="shared" si="10"/>
        <v>1.2875460000000003</v>
      </c>
      <c r="H208" s="391"/>
      <c r="I208" s="108"/>
    </row>
    <row r="209" spans="1:9" s="390" customFormat="1" ht="12.75" customHeight="1">
      <c r="A209" s="70"/>
      <c r="B209" s="515" t="s">
        <v>81</v>
      </c>
      <c r="C209" s="515"/>
      <c r="D209" s="87"/>
      <c r="E209" s="83">
        <v>0.03</v>
      </c>
      <c r="F209" s="73">
        <f>SUM(G207:G208)</f>
        <v>162.23079600000003</v>
      </c>
      <c r="G209" s="74">
        <f t="shared" si="10"/>
        <v>4.8669238800000008</v>
      </c>
      <c r="H209" s="391"/>
      <c r="I209" s="108"/>
    </row>
    <row r="210" spans="1:9" s="390" customFormat="1" ht="27" customHeight="1">
      <c r="A210" s="70">
        <v>10</v>
      </c>
      <c r="B210" s="498" t="s">
        <v>253</v>
      </c>
      <c r="C210" s="499"/>
      <c r="D210" s="70" t="s">
        <v>254</v>
      </c>
      <c r="E210" s="83">
        <f>E202*0.02</f>
        <v>4.16</v>
      </c>
      <c r="F210" s="409">
        <v>151.71875</v>
      </c>
      <c r="G210" s="74">
        <f>E210*F210</f>
        <v>631.15</v>
      </c>
      <c r="H210" s="391"/>
      <c r="I210" s="108"/>
    </row>
    <row r="211" spans="1:9" s="392" customFormat="1" ht="12.75" customHeight="1">
      <c r="A211" s="70"/>
      <c r="B211" s="2" t="s">
        <v>255</v>
      </c>
      <c r="C211" s="93"/>
      <c r="D211" s="70"/>
      <c r="E211" s="70">
        <v>0.188</v>
      </c>
      <c r="F211" s="87">
        <f>G210</f>
        <v>631.15</v>
      </c>
      <c r="G211" s="74">
        <f t="shared" si="10"/>
        <v>118.6562</v>
      </c>
      <c r="H211" s="391"/>
      <c r="I211" s="108"/>
    </row>
    <row r="212" spans="1:9" s="390" customFormat="1" ht="12.75" customHeight="1">
      <c r="A212" s="70"/>
      <c r="B212" s="2" t="s">
        <v>81</v>
      </c>
      <c r="C212" s="93"/>
      <c r="D212" s="70"/>
      <c r="E212" s="70">
        <v>0.03</v>
      </c>
      <c r="F212" s="87">
        <f>SUM(G210:G211)</f>
        <v>749.80619999999999</v>
      </c>
      <c r="G212" s="74">
        <f t="shared" si="10"/>
        <v>22.494185999999999</v>
      </c>
      <c r="H212" s="391"/>
      <c r="I212" s="108"/>
    </row>
    <row r="213" spans="1:9" s="390" customFormat="1">
      <c r="A213" s="2" t="s">
        <v>93</v>
      </c>
      <c r="B213" s="3"/>
      <c r="C213" s="3"/>
      <c r="D213" s="4"/>
      <c r="E213" s="4"/>
      <c r="F213" s="396"/>
      <c r="G213" s="395">
        <f>SUM(G207:G212)</f>
        <v>939.39810588</v>
      </c>
      <c r="H213" s="391"/>
      <c r="I213" s="397"/>
    </row>
    <row r="214" spans="1:9" s="94" customFormat="1" ht="24" customHeight="1">
      <c r="A214" s="94" t="s">
        <v>166</v>
      </c>
      <c r="F214" s="95"/>
      <c r="G214" s="96"/>
      <c r="H214" s="97"/>
    </row>
  </sheetData>
  <mergeCells count="101">
    <mergeCell ref="B210:C210"/>
    <mergeCell ref="A204:F204"/>
    <mergeCell ref="A205:G205"/>
    <mergeCell ref="B206:C206"/>
    <mergeCell ref="B207:C207"/>
    <mergeCell ref="B208:C208"/>
    <mergeCell ref="B209:C209"/>
    <mergeCell ref="A193:G193"/>
    <mergeCell ref="A194:G194"/>
    <mergeCell ref="A25:G25"/>
    <mergeCell ref="A33:F33"/>
    <mergeCell ref="A34:G34"/>
    <mergeCell ref="B35:C35"/>
    <mergeCell ref="B38:C38"/>
    <mergeCell ref="B39:C39"/>
    <mergeCell ref="B46:C46"/>
    <mergeCell ref="B47:C47"/>
    <mergeCell ref="A3:H3"/>
    <mergeCell ref="A5:G5"/>
    <mergeCell ref="A6:G6"/>
    <mergeCell ref="A24:F24"/>
    <mergeCell ref="B44:C44"/>
    <mergeCell ref="B45:C45"/>
    <mergeCell ref="B36:C36"/>
    <mergeCell ref="B37:C37"/>
    <mergeCell ref="B40:C40"/>
    <mergeCell ref="B41:C41"/>
    <mergeCell ref="A69:G69"/>
    <mergeCell ref="A75:F75"/>
    <mergeCell ref="A76:G76"/>
    <mergeCell ref="B77:C77"/>
    <mergeCell ref="B82:C82"/>
    <mergeCell ref="B83:C83"/>
    <mergeCell ref="B84:C84"/>
    <mergeCell ref="B42:C42"/>
    <mergeCell ref="B43:C43"/>
    <mergeCell ref="A52:F52"/>
    <mergeCell ref="A54:G54"/>
    <mergeCell ref="A55:G55"/>
    <mergeCell ref="A68:F68"/>
    <mergeCell ref="B48:C48"/>
    <mergeCell ref="B49:C49"/>
    <mergeCell ref="B50:C50"/>
    <mergeCell ref="B51:C51"/>
    <mergeCell ref="B85:C85"/>
    <mergeCell ref="B86:C86"/>
    <mergeCell ref="B87:C87"/>
    <mergeCell ref="B78:C78"/>
    <mergeCell ref="B79:C79"/>
    <mergeCell ref="B80:C80"/>
    <mergeCell ref="B81:C81"/>
    <mergeCell ref="B88:C88"/>
    <mergeCell ref="A141:G141"/>
    <mergeCell ref="A92:G92"/>
    <mergeCell ref="B144:C144"/>
    <mergeCell ref="B89:C89"/>
    <mergeCell ref="B145:C145"/>
    <mergeCell ref="B146:C146"/>
    <mergeCell ref="B147:C147"/>
    <mergeCell ref="A90:F90"/>
    <mergeCell ref="B117:C117"/>
    <mergeCell ref="B118:C118"/>
    <mergeCell ref="A119:F119"/>
    <mergeCell ref="A121:G121"/>
    <mergeCell ref="A133:F133"/>
    <mergeCell ref="A134:G134"/>
    <mergeCell ref="A140:F140"/>
    <mergeCell ref="B142:C142"/>
    <mergeCell ref="B143:C143"/>
    <mergeCell ref="A93:G93"/>
    <mergeCell ref="B113:C113"/>
    <mergeCell ref="B116:C116"/>
    <mergeCell ref="B114:C114"/>
    <mergeCell ref="B115:C115"/>
    <mergeCell ref="A102:F102"/>
    <mergeCell ref="A103:G103"/>
    <mergeCell ref="A111:F111"/>
    <mergeCell ref="A112:G112"/>
    <mergeCell ref="B189:C189"/>
    <mergeCell ref="B190:C190"/>
    <mergeCell ref="A191:F191"/>
    <mergeCell ref="B185:C185"/>
    <mergeCell ref="B186:C186"/>
    <mergeCell ref="B187:C187"/>
    <mergeCell ref="B188:C188"/>
    <mergeCell ref="B148:C148"/>
    <mergeCell ref="B149:C149"/>
    <mergeCell ref="B183:C183"/>
    <mergeCell ref="B184:C184"/>
    <mergeCell ref="A172:G172"/>
    <mergeCell ref="A178:F178"/>
    <mergeCell ref="A179:G179"/>
    <mergeCell ref="B180:C180"/>
    <mergeCell ref="B151:C151"/>
    <mergeCell ref="B181:C181"/>
    <mergeCell ref="B182:C182"/>
    <mergeCell ref="B152:C152"/>
    <mergeCell ref="A155:G155"/>
    <mergeCell ref="A156:G156"/>
    <mergeCell ref="A171:F171"/>
    <mergeCell ref="B150:C150"/>
  </mergeCells>
  <phoneticPr fontId="6" type="noConversion"/>
  <pageMargins left="0.77" right="0.52" top="0.91" bottom="0.98425196850393704" header="0.51181102362204722" footer="0.51181102362204722"/>
  <pageSetup paperSize="9" scale="79" orientation="portrait" r:id="rId1"/>
  <headerFooter alignWithMargins="0"/>
  <rowBreaks count="3" manualBreakCount="3">
    <brk id="53" max="7" man="1"/>
    <brk id="119" max="7" man="1"/>
    <brk id="153" max="7" man="1"/>
  </rowBreaks>
  <colBreaks count="1" manualBreakCount="1">
    <brk id="7" max="191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O23"/>
  <sheetViews>
    <sheetView workbookViewId="0">
      <selection activeCell="L18" sqref="L18"/>
    </sheetView>
  </sheetViews>
  <sheetFormatPr defaultRowHeight="12.75"/>
  <cols>
    <col min="1" max="2" width="5.42578125" style="144" customWidth="1"/>
    <col min="3" max="3" width="40.28515625" style="145" customWidth="1"/>
    <col min="4" max="4" width="24" style="144" hidden="1" customWidth="1"/>
    <col min="5" max="5" width="4.85546875" style="146" bestFit="1" customWidth="1"/>
    <col min="6" max="6" width="8.7109375" style="147" customWidth="1"/>
    <col min="7" max="7" width="6" style="147" customWidth="1"/>
    <col min="8" max="8" width="16.140625" style="148" customWidth="1"/>
    <col min="9" max="9" width="6.7109375" style="149" customWidth="1"/>
    <col min="10" max="10" width="9.140625" style="187"/>
    <col min="11" max="11" width="15.7109375" style="172" hidden="1" customWidth="1"/>
    <col min="12" max="12" width="13.42578125" style="217" customWidth="1"/>
    <col min="13" max="13" width="11.5703125" style="144" bestFit="1" customWidth="1"/>
    <col min="14" max="16384" width="9.140625" style="144"/>
  </cols>
  <sheetData>
    <row r="1" spans="1:15" customFormat="1" ht="24" customHeight="1">
      <c r="A1" s="7" t="s">
        <v>264</v>
      </c>
      <c r="B1" s="7"/>
      <c r="F1" s="22"/>
      <c r="H1" s="28"/>
      <c r="J1" s="382"/>
    </row>
    <row r="2" spans="1:15" customFormat="1" ht="7.5" customHeight="1">
      <c r="A2" s="6"/>
      <c r="B2" s="6"/>
      <c r="C2" s="21"/>
      <c r="D2" s="27"/>
      <c r="E2" s="28"/>
      <c r="G2" s="9"/>
      <c r="H2" s="9"/>
      <c r="I2" s="144"/>
      <c r="J2" s="181"/>
      <c r="K2" s="171"/>
      <c r="L2" s="214"/>
    </row>
    <row r="3" spans="1:15" s="166" customFormat="1">
      <c r="A3" s="163" t="s">
        <v>199</v>
      </c>
      <c r="B3" s="163"/>
      <c r="C3" s="156"/>
      <c r="D3" s="156"/>
      <c r="E3" s="156"/>
      <c r="F3" s="164"/>
      <c r="G3" s="164"/>
      <c r="H3" s="165"/>
      <c r="I3" s="163"/>
      <c r="J3" s="182"/>
      <c r="K3" s="172"/>
      <c r="L3" s="214"/>
      <c r="M3" s="144"/>
      <c r="N3" s="144"/>
      <c r="O3" s="144"/>
    </row>
    <row r="4" spans="1:15" s="115" customFormat="1" ht="8.25" customHeight="1">
      <c r="A4" s="516"/>
      <c r="B4" s="516"/>
      <c r="C4" s="516"/>
      <c r="D4" s="516"/>
      <c r="E4" s="516"/>
      <c r="F4" s="516"/>
      <c r="G4" s="516"/>
      <c r="H4" s="516"/>
      <c r="I4" s="516"/>
      <c r="J4" s="516"/>
      <c r="K4" s="516"/>
      <c r="L4" s="215"/>
      <c r="M4" s="114"/>
      <c r="N4" s="114"/>
      <c r="O4" s="114"/>
    </row>
    <row r="5" spans="1:15" s="117" customFormat="1" ht="24">
      <c r="A5" s="100" t="s">
        <v>27</v>
      </c>
      <c r="B5" s="100" t="s">
        <v>256</v>
      </c>
      <c r="C5" s="211" t="s">
        <v>109</v>
      </c>
      <c r="D5" s="211" t="s">
        <v>110</v>
      </c>
      <c r="E5" s="212" t="s">
        <v>111</v>
      </c>
      <c r="F5" s="100" t="s">
        <v>133</v>
      </c>
      <c r="G5" s="100" t="s">
        <v>112</v>
      </c>
      <c r="H5" s="213" t="s">
        <v>113</v>
      </c>
      <c r="I5" s="116" t="s">
        <v>0</v>
      </c>
      <c r="J5" s="183" t="s">
        <v>114</v>
      </c>
      <c r="K5" s="173" t="s">
        <v>115</v>
      </c>
      <c r="L5" s="216" t="s">
        <v>159</v>
      </c>
      <c r="M5" s="50"/>
      <c r="N5" s="50"/>
      <c r="O5" s="50"/>
    </row>
    <row r="6" spans="1:15" s="126" customFormat="1" ht="15" customHeight="1">
      <c r="A6" s="118" t="s">
        <v>116</v>
      </c>
      <c r="B6" s="119"/>
      <c r="C6" s="120"/>
      <c r="D6" s="119"/>
      <c r="E6" s="121"/>
      <c r="F6" s="121"/>
      <c r="G6" s="121"/>
      <c r="H6" s="122"/>
      <c r="I6" s="123">
        <v>9</v>
      </c>
      <c r="J6" s="218"/>
      <c r="K6" s="219"/>
      <c r="L6" s="220"/>
      <c r="M6" s="125"/>
      <c r="N6" s="124"/>
      <c r="O6" s="124"/>
    </row>
    <row r="7" spans="1:15" s="126" customFormat="1" ht="15" customHeight="1">
      <c r="A7" s="127">
        <v>1</v>
      </c>
      <c r="B7" s="127" t="s">
        <v>257</v>
      </c>
      <c r="C7" s="82" t="s">
        <v>187</v>
      </c>
      <c r="D7" s="128"/>
      <c r="E7" s="127" t="s">
        <v>118</v>
      </c>
      <c r="F7" s="127" t="s">
        <v>9</v>
      </c>
      <c r="G7" s="127" t="s">
        <v>9</v>
      </c>
      <c r="H7" s="129" t="s">
        <v>189</v>
      </c>
      <c r="I7" s="130">
        <v>5</v>
      </c>
      <c r="J7" s="184">
        <f>'1.3 vegetace'!F27</f>
        <v>4187.5</v>
      </c>
      <c r="K7" s="174">
        <f>I7*J7</f>
        <v>20937.5</v>
      </c>
      <c r="L7" s="226">
        <f>I7*J7</f>
        <v>20937.5</v>
      </c>
      <c r="M7" s="125"/>
      <c r="N7" s="124"/>
      <c r="O7" s="124"/>
    </row>
    <row r="8" spans="1:15" s="126" customFormat="1" ht="15" customHeight="1">
      <c r="A8" s="127">
        <v>2</v>
      </c>
      <c r="B8" s="127" t="s">
        <v>258</v>
      </c>
      <c r="C8" s="82" t="s">
        <v>188</v>
      </c>
      <c r="D8" s="128"/>
      <c r="E8" s="127" t="s">
        <v>118</v>
      </c>
      <c r="F8" s="127" t="s">
        <v>9</v>
      </c>
      <c r="G8" s="127" t="s">
        <v>9</v>
      </c>
      <c r="H8" s="129" t="s">
        <v>72</v>
      </c>
      <c r="I8" s="130">
        <v>1</v>
      </c>
      <c r="J8" s="184">
        <f>'1.3 vegetace'!F28</f>
        <v>4375</v>
      </c>
      <c r="K8" s="174">
        <f>I8*J8</f>
        <v>4375</v>
      </c>
      <c r="L8" s="226">
        <f>I8*J8</f>
        <v>4375</v>
      </c>
      <c r="M8" s="125"/>
      <c r="N8" s="124"/>
      <c r="O8" s="124"/>
    </row>
    <row r="9" spans="1:15" s="108" customFormat="1" ht="15" customHeight="1">
      <c r="A9" s="127">
        <v>3</v>
      </c>
      <c r="B9" s="127" t="s">
        <v>259</v>
      </c>
      <c r="C9" s="82" t="s">
        <v>190</v>
      </c>
      <c r="D9" s="128"/>
      <c r="E9" s="127" t="s">
        <v>118</v>
      </c>
      <c r="F9" s="127" t="s">
        <v>9</v>
      </c>
      <c r="G9" s="127" t="s">
        <v>9</v>
      </c>
      <c r="H9" s="129" t="s">
        <v>72</v>
      </c>
      <c r="I9" s="130">
        <v>3</v>
      </c>
      <c r="J9" s="184">
        <f>'1.3 vegetace'!F29</f>
        <v>4125</v>
      </c>
      <c r="K9" s="174">
        <f>I9*J9</f>
        <v>12375</v>
      </c>
      <c r="L9" s="226">
        <f>I9*J9</f>
        <v>12375</v>
      </c>
      <c r="M9" s="124"/>
      <c r="N9" s="124"/>
      <c r="O9" s="124"/>
    </row>
    <row r="10" spans="1:15" s="126" customFormat="1" ht="15" customHeight="1">
      <c r="A10" s="118" t="s">
        <v>119</v>
      </c>
      <c r="B10" s="119"/>
      <c r="C10" s="120"/>
      <c r="D10" s="119"/>
      <c r="E10" s="121"/>
      <c r="F10" s="121"/>
      <c r="G10" s="121"/>
      <c r="H10" s="122"/>
      <c r="I10" s="123">
        <v>21</v>
      </c>
      <c r="J10" s="218"/>
      <c r="K10" s="219"/>
      <c r="L10" s="220"/>
      <c r="M10" s="125"/>
      <c r="N10" s="124"/>
      <c r="O10" s="124"/>
    </row>
    <row r="11" spans="1:15" s="108" customFormat="1" ht="25.5">
      <c r="A11" s="127">
        <v>4</v>
      </c>
      <c r="B11" s="127" t="s">
        <v>260</v>
      </c>
      <c r="C11" s="131" t="s">
        <v>120</v>
      </c>
      <c r="D11" s="128" t="s">
        <v>117</v>
      </c>
      <c r="E11" s="127" t="s">
        <v>132</v>
      </c>
      <c r="F11" s="127" t="s">
        <v>140</v>
      </c>
      <c r="G11" s="127" t="s">
        <v>9</v>
      </c>
      <c r="H11" s="129" t="s">
        <v>192</v>
      </c>
      <c r="I11" s="130">
        <v>5</v>
      </c>
      <c r="J11" s="184">
        <f>'1.3 vegetace'!F71</f>
        <v>3459.1875</v>
      </c>
      <c r="K11" s="174">
        <f>I11*J11</f>
        <v>17295.9375</v>
      </c>
      <c r="L11" s="226">
        <f>I11*J11</f>
        <v>17295.9375</v>
      </c>
      <c r="M11" s="124"/>
      <c r="N11" s="124"/>
      <c r="O11" s="124"/>
    </row>
    <row r="12" spans="1:15" s="108" customFormat="1" ht="15" customHeight="1">
      <c r="A12" s="127">
        <v>5</v>
      </c>
      <c r="B12" s="127" t="s">
        <v>261</v>
      </c>
      <c r="C12" s="140" t="s">
        <v>208</v>
      </c>
      <c r="D12" s="128" t="s">
        <v>117</v>
      </c>
      <c r="E12" s="127" t="s">
        <v>121</v>
      </c>
      <c r="F12" s="127" t="s">
        <v>140</v>
      </c>
      <c r="G12" s="127" t="s">
        <v>9</v>
      </c>
      <c r="H12" s="129" t="s">
        <v>138</v>
      </c>
      <c r="I12" s="130">
        <v>9</v>
      </c>
      <c r="J12" s="184">
        <f>'1.3 vegetace'!F105</f>
        <v>552.25625000000002</v>
      </c>
      <c r="K12" s="174">
        <f>I12*J12</f>
        <v>4970.3062500000005</v>
      </c>
      <c r="L12" s="226">
        <f>I12*J12</f>
        <v>4970.3062500000005</v>
      </c>
      <c r="M12" s="124"/>
      <c r="N12" s="124"/>
      <c r="O12" s="124"/>
    </row>
    <row r="13" spans="1:15" s="108" customFormat="1" ht="15" customHeight="1">
      <c r="A13" s="127">
        <v>6</v>
      </c>
      <c r="B13" s="127" t="s">
        <v>262</v>
      </c>
      <c r="C13" s="140" t="s">
        <v>137</v>
      </c>
      <c r="D13" s="128" t="s">
        <v>117</v>
      </c>
      <c r="E13" s="127" t="s">
        <v>121</v>
      </c>
      <c r="F13" s="127" t="s">
        <v>140</v>
      </c>
      <c r="G13" s="127" t="s">
        <v>9</v>
      </c>
      <c r="H13" s="129" t="s">
        <v>138</v>
      </c>
      <c r="I13" s="130">
        <v>4</v>
      </c>
      <c r="J13" s="184">
        <f>'1.3 vegetace'!F107</f>
        <v>358.05624999999998</v>
      </c>
      <c r="K13" s="174">
        <f>I13*J13</f>
        <v>1432.2249999999999</v>
      </c>
      <c r="L13" s="226">
        <f>I13*J13</f>
        <v>1432.2249999999999</v>
      </c>
      <c r="M13" s="124"/>
      <c r="N13" s="124"/>
      <c r="O13" s="124"/>
    </row>
    <row r="14" spans="1:15" s="108" customFormat="1" ht="15" customHeight="1">
      <c r="A14" s="127">
        <v>7</v>
      </c>
      <c r="B14" s="127" t="s">
        <v>263</v>
      </c>
      <c r="C14" s="140" t="s">
        <v>191</v>
      </c>
      <c r="D14" s="128" t="s">
        <v>117</v>
      </c>
      <c r="E14" s="127" t="s">
        <v>121</v>
      </c>
      <c r="F14" s="127" t="s">
        <v>140</v>
      </c>
      <c r="G14" s="127" t="s">
        <v>9</v>
      </c>
      <c r="H14" s="129" t="s">
        <v>152</v>
      </c>
      <c r="I14" s="130">
        <v>3</v>
      </c>
      <c r="J14" s="184">
        <f>'1.3 vegetace'!F106</f>
        <v>321.64375000000001</v>
      </c>
      <c r="K14" s="174">
        <f>I14*J14</f>
        <v>964.93125000000009</v>
      </c>
      <c r="L14" s="226">
        <f>I14*J14</f>
        <v>964.93125000000009</v>
      </c>
      <c r="M14" s="124"/>
      <c r="N14" s="124"/>
      <c r="O14" s="124"/>
    </row>
    <row r="15" spans="1:15" s="108" customFormat="1" ht="15" customHeight="1">
      <c r="A15" s="132" t="s">
        <v>129</v>
      </c>
      <c r="B15" s="398"/>
      <c r="C15" s="133"/>
      <c r="D15" s="134"/>
      <c r="E15" s="135"/>
      <c r="F15" s="136"/>
      <c r="G15" s="136"/>
      <c r="H15" s="137"/>
      <c r="I15" s="138">
        <v>58</v>
      </c>
      <c r="J15" s="221"/>
      <c r="K15" s="219"/>
      <c r="L15" s="220"/>
      <c r="M15" s="125"/>
      <c r="N15" s="124"/>
      <c r="O15" s="124"/>
    </row>
    <row r="16" spans="1:15" s="108" customFormat="1" ht="15" customHeight="1">
      <c r="A16" s="139">
        <v>8</v>
      </c>
      <c r="B16" s="139" t="s">
        <v>221</v>
      </c>
      <c r="C16" s="140" t="s">
        <v>193</v>
      </c>
      <c r="D16" s="141" t="s">
        <v>122</v>
      </c>
      <c r="E16" s="139" t="s">
        <v>123</v>
      </c>
      <c r="F16" s="127" t="s">
        <v>9</v>
      </c>
      <c r="G16" s="139">
        <v>4</v>
      </c>
      <c r="H16" s="142" t="s">
        <v>152</v>
      </c>
      <c r="I16" s="143">
        <v>32</v>
      </c>
      <c r="J16" s="185">
        <f>'1.3 vegetace'!F136</f>
        <v>115.30624999999999</v>
      </c>
      <c r="K16" s="174"/>
      <c r="L16" s="226">
        <f>I16*J16</f>
        <v>3689.7999999999997</v>
      </c>
      <c r="M16" s="125"/>
      <c r="N16" s="124"/>
      <c r="O16" s="124"/>
    </row>
    <row r="17" spans="1:15" s="108" customFormat="1" ht="15" customHeight="1">
      <c r="A17" s="139">
        <v>9</v>
      </c>
      <c r="B17" s="139" t="s">
        <v>232</v>
      </c>
      <c r="C17" s="140" t="s">
        <v>194</v>
      </c>
      <c r="D17" s="141"/>
      <c r="E17" s="139" t="s">
        <v>154</v>
      </c>
      <c r="F17" s="139">
        <v>4</v>
      </c>
      <c r="G17" s="139" t="s">
        <v>9</v>
      </c>
      <c r="H17" s="142" t="s">
        <v>139</v>
      </c>
      <c r="I17" s="143">
        <v>26</v>
      </c>
      <c r="J17" s="185">
        <f>'1.3 vegetace'!F174</f>
        <v>43.695</v>
      </c>
      <c r="K17" s="174"/>
      <c r="L17" s="226">
        <f>I17*J17</f>
        <v>1136.07</v>
      </c>
      <c r="M17" s="125"/>
      <c r="N17" s="124"/>
      <c r="O17" s="124"/>
    </row>
    <row r="18" spans="1:15" s="108" customFormat="1" ht="26.25" customHeight="1">
      <c r="A18" s="227" t="s">
        <v>165</v>
      </c>
      <c r="B18" s="399"/>
      <c r="C18" s="228"/>
      <c r="D18" s="229"/>
      <c r="E18" s="230"/>
      <c r="F18" s="230"/>
      <c r="G18" s="230"/>
      <c r="H18" s="231"/>
      <c r="I18" s="232"/>
      <c r="J18" s="233"/>
      <c r="K18" s="219"/>
      <c r="L18" s="419">
        <f>SUM(L7:L9,L11:L14,L16:L17)</f>
        <v>67176.77</v>
      </c>
      <c r="M18" s="125"/>
      <c r="N18" s="124"/>
      <c r="O18" s="124"/>
    </row>
    <row r="19" spans="1:15" s="108" customFormat="1" ht="15" customHeight="1">
      <c r="A19" s="175"/>
      <c r="B19" s="175"/>
      <c r="C19" s="176"/>
      <c r="D19" s="177"/>
      <c r="E19" s="175"/>
      <c r="F19" s="175"/>
      <c r="G19" s="175"/>
      <c r="H19" s="178"/>
      <c r="I19" s="179"/>
      <c r="J19" s="186"/>
      <c r="K19" s="180"/>
      <c r="L19" s="210"/>
      <c r="M19" s="125"/>
      <c r="N19" s="124"/>
      <c r="O19" s="124"/>
    </row>
    <row r="20" spans="1:15" s="244" customFormat="1" ht="12">
      <c r="A20" s="234" t="s">
        <v>124</v>
      </c>
      <c r="B20" s="234"/>
      <c r="C20" s="235"/>
      <c r="D20" s="236"/>
      <c r="E20" s="237"/>
      <c r="F20" s="237"/>
      <c r="G20" s="237"/>
      <c r="H20" s="238"/>
      <c r="I20" s="239"/>
      <c r="J20" s="240"/>
      <c r="K20" s="241"/>
      <c r="L20" s="242"/>
      <c r="M20" s="243"/>
      <c r="N20" s="243"/>
      <c r="O20" s="243"/>
    </row>
    <row r="21" spans="1:15" s="244" customFormat="1" ht="32.25" customHeight="1">
      <c r="A21" s="517" t="s">
        <v>207</v>
      </c>
      <c r="B21" s="517"/>
      <c r="C21" s="517"/>
      <c r="D21" s="517"/>
      <c r="E21" s="517"/>
      <c r="F21" s="517"/>
      <c r="G21" s="517"/>
      <c r="H21" s="517"/>
      <c r="I21" s="517"/>
      <c r="J21" s="517"/>
      <c r="K21" s="517"/>
      <c r="L21" s="517"/>
    </row>
    <row r="22" spans="1:15">
      <c r="E22" s="167"/>
    </row>
    <row r="23" spans="1:15">
      <c r="E23" s="167"/>
    </row>
  </sheetData>
  <mergeCells count="2">
    <mergeCell ref="A4:K4"/>
    <mergeCell ref="A21:L21"/>
  </mergeCells>
  <phoneticPr fontId="6" type="noConversion"/>
  <pageMargins left="0.82" right="0.42" top="0.984251969" bottom="0.984251969" header="0.4921259845" footer="0.4921259845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1"/>
  <sheetViews>
    <sheetView tabSelected="1" zoomScaleSheetLayoutView="100" workbookViewId="0">
      <selection activeCell="C8" sqref="C8"/>
    </sheetView>
  </sheetViews>
  <sheetFormatPr defaultRowHeight="12.75"/>
  <cols>
    <col min="1" max="1" width="3.5703125" style="44" customWidth="1"/>
    <col min="2" max="2" width="77.85546875" style="45" customWidth="1"/>
    <col min="3" max="3" width="15.85546875" style="35" customWidth="1"/>
    <col min="4" max="16384" width="9.140625" style="20"/>
  </cols>
  <sheetData>
    <row r="1" spans="1:9" customFormat="1" ht="24" customHeight="1">
      <c r="A1" s="7" t="s">
        <v>264</v>
      </c>
      <c r="E1" s="22"/>
      <c r="G1" s="28"/>
      <c r="I1" s="382"/>
    </row>
    <row r="2" spans="1:9" customFormat="1" ht="7.5" customHeight="1">
      <c r="A2" s="6"/>
      <c r="C2" s="21"/>
      <c r="D2" s="27"/>
      <c r="E2" s="28"/>
      <c r="G2" s="9"/>
      <c r="H2" s="9"/>
      <c r="I2" s="144"/>
    </row>
    <row r="3" spans="1:9" s="166" customFormat="1">
      <c r="A3" s="168" t="s">
        <v>131</v>
      </c>
      <c r="C3" s="169"/>
    </row>
    <row r="4" spans="1:9" ht="17.25" customHeight="1">
      <c r="A4" s="20"/>
      <c r="B4" s="20"/>
    </row>
    <row r="5" spans="1:9" ht="27.75" customHeight="1">
      <c r="A5" s="385"/>
      <c r="B5" s="383" t="s">
        <v>8</v>
      </c>
      <c r="C5" s="36" t="s">
        <v>7</v>
      </c>
    </row>
    <row r="6" spans="1:9">
      <c r="A6" s="386"/>
      <c r="B6" s="384" t="s">
        <v>186</v>
      </c>
      <c r="C6" s="38">
        <f>SUM('1.1.R priprava'!I8,'1.1.R priprava'!I10,'1.1.R priprava'!I19,'1.1.R priprava'!I29,'1.1.R priprava'!I30,'1.1.R priprava'!I40,'1.1.R priprava'!I41,'1.1.R priprava'!I50)</f>
        <v>36712.538999999997</v>
      </c>
    </row>
    <row r="7" spans="1:9">
      <c r="A7" s="386"/>
      <c r="B7" s="384" t="s">
        <v>203</v>
      </c>
      <c r="C7" s="38">
        <f>'1.2.R vybavenost'!G10</f>
        <v>107720.3125</v>
      </c>
    </row>
    <row r="8" spans="1:9">
      <c r="A8" s="386"/>
      <c r="B8" s="384" t="s">
        <v>204</v>
      </c>
      <c r="C8" s="38">
        <f>SUM('1.3 vegetace'!G24,'1.3 vegetace'!G33,'1.3 vegetace'!G52,'1.3 vegetace'!G68,'1.3 vegetace'!G75,'1.3 vegetace'!G90,'1.3 vegetace'!G102,'1.3 vegetace'!G111,'1.3 vegetace'!G119,'1.3 vegetace'!G133,'1.3 vegetace'!G140,'1.3 vegetace'!G153,'1.3 vegetace'!G171,'1.3 vegetace'!G178,'1.3 vegetace'!G191,'1.3 vegetace'!G204,'1.3 vegetace'!G213)</f>
        <v>161911.95509980654</v>
      </c>
    </row>
    <row r="9" spans="1:9" s="47" customFormat="1" ht="21" customHeight="1">
      <c r="A9" s="39" t="s">
        <v>10</v>
      </c>
      <c r="B9" s="40"/>
      <c r="C9" s="408">
        <f>SUM(C6:C8)</f>
        <v>306344.80659980653</v>
      </c>
    </row>
    <row r="10" spans="1:9" s="47" customFormat="1" ht="12">
      <c r="A10" s="39" t="s">
        <v>23</v>
      </c>
      <c r="B10" s="40"/>
      <c r="C10" s="346">
        <f>C9*0.21</f>
        <v>64332.40938595937</v>
      </c>
    </row>
    <row r="11" spans="1:9" s="387" customFormat="1" ht="21" customHeight="1">
      <c r="A11" s="41" t="s">
        <v>22</v>
      </c>
      <c r="B11" s="42"/>
      <c r="C11" s="43">
        <f>SUM(C9:C10)</f>
        <v>370677.21598576591</v>
      </c>
    </row>
  </sheetData>
  <phoneticPr fontId="6" type="noConversion"/>
  <pageMargins left="0.79" right="0.61" top="1.25" bottom="0.53" header="0.4921259845" footer="0.4921259845"/>
  <pageSetup paperSize="9" scale="90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1.1.R priprava</vt:lpstr>
      <vt:lpstr>1.2.R vybavenost</vt:lpstr>
      <vt:lpstr>1.3 vegetace</vt:lpstr>
      <vt:lpstr>1.3 rostliny</vt:lpstr>
      <vt:lpstr>2.R Souhrn</vt:lpstr>
      <vt:lpstr>'1.3 vegetace'!Oblast_tisku</vt:lpstr>
    </vt:vector>
  </TitlesOfParts>
  <Company>Florart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Šimek</dc:creator>
  <cp:lastModifiedBy>konvalina</cp:lastModifiedBy>
  <cp:lastPrinted>2017-01-11T00:43:00Z</cp:lastPrinted>
  <dcterms:created xsi:type="dcterms:W3CDTF">2005-10-05T11:32:44Z</dcterms:created>
  <dcterms:modified xsi:type="dcterms:W3CDTF">2019-03-15T10:33:11Z</dcterms:modified>
</cp:coreProperties>
</file>