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28455" windowHeight="11955" activeTab="0"/>
  </bookViews>
  <sheets>
    <sheet name="Rekapitulace stavby" sheetId="1" r:id="rId1"/>
    <sheet name="01 - Výměna krovu a střec..." sheetId="2" r:id="rId2"/>
    <sheet name="Rekapitulace" sheetId="5" r:id="rId3"/>
    <sheet name="Rozpočet" sheetId="6" r:id="rId4"/>
    <sheet name="ELSla" sheetId="8" r:id="rId5"/>
    <sheet name="02 - Oprava fasády věže a..." sheetId="3" r:id="rId6"/>
    <sheet name="Pokyny pro vyplnění 1" sheetId="9" r:id="rId7"/>
    <sheet name="Stavba" sheetId="10" r:id="rId8"/>
    <sheet name="1 1 Pol" sheetId="11" r:id="rId9"/>
    <sheet name="Pokyny pro vyplnění" sheetId="4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'01 - Výměna krovu a střec...'!$C$99:$K$395</definedName>
    <definedName name="_xlnm._FilterDatabase" localSheetId="5" hidden="1">'02 - Oprava fasády věže a...'!$C$95:$K$569</definedName>
    <definedName name="AL_obvodový_plášť">#REF!</definedName>
    <definedName name="CelkemDPHVypocet" localSheetId="7">'Stavba'!$H$42</definedName>
    <definedName name="CenaCelkem">'Stavba'!$G$29</definedName>
    <definedName name="CenaCelkemBezDPH">'Stavba'!$G$28</definedName>
    <definedName name="CenaCelkemVypocet" localSheetId="7">'Stavba'!$I$42</definedName>
    <definedName name="cisloobjektu">'Stavba'!$D$3</definedName>
    <definedName name="CisloRozpoctu">'[4]Krycí list'!$C$2</definedName>
    <definedName name="CisloStavby" localSheetId="7">'Stavba'!$D$2</definedName>
    <definedName name="cislostavby">'[4]Krycí list'!$A$7</definedName>
    <definedName name="CisloStavebnihoRozpoctu">'Stavba'!$D$4</definedName>
    <definedName name="dadresa">'Stavba'!$D$12:$G$12</definedName>
    <definedName name="DIČ" localSheetId="7">'Stavba'!$I$12</definedName>
    <definedName name="dmisto">'Stavba'!$D$13:$G$13</definedName>
    <definedName name="DPHSni">'Stavba'!$G$24</definedName>
    <definedName name="DPHZakl">'Stavba'!$G$26</definedName>
    <definedName name="dpsc" localSheetId="7">'Stavba'!$C$13</definedName>
    <definedName name="IČO" localSheetId="7">'Stavba'!$I$11</definedName>
    <definedName name="Izolace_akustické">#REF!</definedName>
    <definedName name="Izolace_proti_vodě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SDK">#REF!</definedName>
    <definedName name="Malby__tapety__nátěry__nástřiky">#REF!</definedName>
    <definedName name="Mena">'Stavba'!$J$29</definedName>
    <definedName name="MistoStavby">'Stavba'!$D$4</definedName>
    <definedName name="nazevobjektu">'Stavba'!$E$3</definedName>
    <definedName name="NazevRozpoctu">'[4]Krycí list'!$D$2</definedName>
    <definedName name="NazevStavby" localSheetId="7">'Stavba'!$E$2</definedName>
    <definedName name="nazevstavby">'[4]Krycí list'!$C$7</definedName>
    <definedName name="NazevStavebnihoRozpoctu">'Stavba'!$E$4</definedName>
    <definedName name="oadresa">'Stavba'!$D$6</definedName>
    <definedName name="Objednatel" localSheetId="7">'Stavba'!$D$5</definedName>
    <definedName name="Objekt" localSheetId="7">'Stavba'!$B$38</definedName>
    <definedName name="Obklady_keramické">#REF!</definedName>
    <definedName name="_xlnm.Print_Area" localSheetId="1">'01 - Výměna krovu a střec...'!$C$4:$J$36,'01 - Výměna krovu a střec...'!$C$42:$J$81,'01 - Výměna krovu a střec...'!$C$87:$K$395</definedName>
    <definedName name="_xlnm.Print_Area" localSheetId="5">'02 - Oprava fasády věže a...'!$C$4:$J$36,'02 - Oprava fasády věže a...'!$C$42:$J$77,'02 - Oprava fasády věže a...'!$C$83:$K$569</definedName>
    <definedName name="_xlnm.Print_Area" localSheetId="8">'1 1 Pol'!$A$1:$W$93</definedName>
    <definedName name="_xlnm.Print_Area" localSheetId="4">'ELSla'!$A$2:$J$29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7">'Stavba'!$A$1:$J$54</definedName>
    <definedName name="odic" localSheetId="7">'Stavba'!$I$6</definedName>
    <definedName name="oico" localSheetId="7">'Stavba'!$I$5</definedName>
    <definedName name="omisto" localSheetId="7">'Stavba'!$D$7</definedName>
    <definedName name="onazev" localSheetId="7">'Stavba'!$D$6</definedName>
    <definedName name="opsc" localSheetId="7">'Stavba'!$C$7</definedName>
    <definedName name="Ostatní_výrobky">#REF!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dhl">#REF!</definedName>
    <definedName name="Podhledy">#REF!</definedName>
    <definedName name="PoptavkaID">'Stavba'!$A$1</definedName>
    <definedName name="pPSC">'Stavba'!$C$10</definedName>
    <definedName name="Projektant">'Stavba'!$D$8</definedName>
    <definedName name="rabat_2">'[3]Výpočet netto cen'!$B$8</definedName>
    <definedName name="REKAPITULACE">#REF!</definedName>
    <definedName name="Sádrokartonové_konstrukce">#REF!</definedName>
    <definedName name="SazbaDPH1" localSheetId="7">'Stavba'!$E$23</definedName>
    <definedName name="SazbaDPH1">'[4]Krycí list'!$C$30</definedName>
    <definedName name="SazbaDPH2" localSheetId="7">'Stavba'!$E$25</definedName>
    <definedName name="SazbaDPH2">'[4]Krycí list'!$C$32</definedName>
    <definedName name="skonto_1">'[3]Výpočet netto cen'!$B$10</definedName>
    <definedName name="skonto_2">'[3]Výpočet netto cen'!$B$11</definedName>
    <definedName name="skonto_3">'[3]Výpočet netto cen'!$B$12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odorovné_konstrukce">#REF!</definedName>
    <definedName name="Vypracoval">'Stavba'!$D$14</definedName>
    <definedName name="Z_B7E7C763_C459_487D_8ABA_5CFDDFBD5A84_.wvu.Cols" localSheetId="7" hidden="1">'Stavba'!$A:$A</definedName>
    <definedName name="Z_B7E7C763_C459_487D_8ABA_5CFDDFBD5A84_.wvu.PrintArea" localSheetId="7" hidden="1">'Stavba'!$B$1:$J$36</definedName>
    <definedName name="ZakladDPHSni">'Stavba'!$G$23</definedName>
    <definedName name="ZakladDPHSniVypocet" localSheetId="7">'Stavba'!$F$42</definedName>
    <definedName name="ZakladDPHZakl">'Stavba'!$G$25</definedName>
    <definedName name="ZakladDPHZaklVypocet" localSheetId="7">'Stavba'!$G$42</definedName>
    <definedName name="Základy">#REF!</definedName>
    <definedName name="Zaokrouhleni">'Stavba'!$G$27</definedName>
    <definedName name="Zemní_práce">#REF!</definedName>
    <definedName name="Zhotovitel">'Stavba'!$D$11:$G$11</definedName>
    <definedName name="_xlnm.Print_Titles" localSheetId="0">'Rekapitulace stavby'!$49:$49</definedName>
    <definedName name="_xlnm.Print_Titles" localSheetId="1">'01 - Výměna krovu a střec...'!$99:$99</definedName>
    <definedName name="_xlnm.Print_Titles" localSheetId="5">'02 - Oprava fasády věže a...'!$95:$95</definedName>
    <definedName name="_xlnm.Print_Titles" localSheetId="8">'1 1 Pol'!$1:$7</definedName>
  </definedNames>
  <calcPr calcId="125725"/>
</workbook>
</file>

<file path=xl/comments8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<sst xmlns="http://schemas.openxmlformats.org/spreadsheetml/2006/main" count="9845" uniqueCount="1620">
  <si>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</si>
  <si>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</si>
  <si>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</si>
  <si>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</si>
  <si>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</si>
  <si>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</si>
  <si>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</si>
  <si>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{9aba89bf-6058-43a3-9a3e-fa54bd1f8603}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</si>
  <si>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</si>
  <si>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</si>
  <si>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</si>
  <si>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</si>
  <si>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</si>
  <si>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</si>
  <si>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</si>
  <si>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</si>
  <si>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</si>
  <si>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CHLUMECVORSILA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</si>
  <si>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</si>
  <si>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</si>
  <si>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Kostel sv. Voršily v Chlumci n-C, výměna krovu a oprava fasády věže a západního průčelí</t>
  </si>
  <si>
    <t>KSO:</t>
  </si>
  <si>
    <t>801 47 12</t>
  </si>
  <si>
    <t>CC-CZ:</t>
  </si>
  <si>
    <t>Místo:</t>
  </si>
  <si>
    <t>Chlumec n.C,Klicperovo nám.,kostel sv.Voršily</t>
  </si>
  <si>
    <t>Datum:</t>
  </si>
  <si>
    <t>23. 10. 2017</t>
  </si>
  <si>
    <t>Zadavatel:</t>
  </si>
  <si>
    <t>IČ:</t>
  </si>
  <si>
    <t>Římskokatolická farnost – děkanství Chlumec n.C</t>
  </si>
  <si>
    <t>DIČ:</t>
  </si>
  <si>
    <t>Uchazeč:</t>
  </si>
  <si>
    <t>Vyplň údaj</t>
  </si>
  <si>
    <t>Projektant:</t>
  </si>
  <si>
    <t>INRECO,s.r.o.,Škroupova 441/9,50002 Hradec Králové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</si>
  <si>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</si>
  <si>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</si>
  <si>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</si>
  <si>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</si>
  <si>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</si>
  <si>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</si>
  <si>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</si>
  <si>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</si>
  <si>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</si>
  <si>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</si>
  <si>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</si>
  <si>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</si>
  <si>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</si>
  <si>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</si>
  <si>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</si>
  <si>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</si>
  <si>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</si>
  <si>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</si>
  <si>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</si>
  <si>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</si>
  <si>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</si>
  <si>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</si>
  <si>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</si>
  <si>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</si>
  <si>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</si>
  <si>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</si>
  <si>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</si>
  <si>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</si>
  <si>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</si>
  <si>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</si>
  <si>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</si>
  <si>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</si>
  <si>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</si>
  <si>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</si>
  <si>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</si>
  <si>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</si>
  <si>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</si>
  <si>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</si>
  <si>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</si>
  <si>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</si>
  <si>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</si>
  <si>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</si>
  <si>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</si>
  <si>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Výměna krovu a střechy věže - stavební a statická část vč.rekapitulace profesí</t>
  </si>
  <si>
    <t>STA</t>
  </si>
  <si>
    <t>1</t>
  </si>
  <si>
    <t>{7f283777-540e-4f2e-9e67-e000fbfbfa9d}</t>
  </si>
  <si>
    <t>2</t>
  </si>
  <si>
    <t>02</t>
  </si>
  <si>
    <t>Oprava fasády věže a západního průčelí - stavební a statická část vč.rekapitulace profesí</t>
  </si>
  <si>
    <t>{ae7b014f-38ec-4354-bd24-ec5d365c552e}</t>
  </si>
  <si>
    <t>1) Krycí list soupisu</t>
  </si>
  <si>
    <t>2) Rekapitulace</t>
  </si>
  <si>
    <t>3) Soupis prací</t>
  </si>
  <si>
    <t>Zpět na list:</t>
  </si>
  <si>
    <t>Rekapitulace stavby</t>
  </si>
  <si>
    <t>A</t>
  </si>
  <si>
    <t>plocha střechy A</t>
  </si>
  <si>
    <t>m2</t>
  </si>
  <si>
    <t>B</t>
  </si>
  <si>
    <t>plocha střechy B</t>
  </si>
  <si>
    <t>KRYCÍ LIST SOUPISU</t>
  </si>
  <si>
    <t>bedneni</t>
  </si>
  <si>
    <t>189,5</t>
  </si>
  <si>
    <t>NP6</t>
  </si>
  <si>
    <t>záklop pohledový</t>
  </si>
  <si>
    <t>22,05</t>
  </si>
  <si>
    <t>NP7</t>
  </si>
  <si>
    <t>záklop vrchní tl.24 mm</t>
  </si>
  <si>
    <t>23,04</t>
  </si>
  <si>
    <t>m1</t>
  </si>
  <si>
    <t>Objekt:</t>
  </si>
  <si>
    <t>omstuste</t>
  </si>
  <si>
    <t>omítka vápenná štuková stěn</t>
  </si>
  <si>
    <t>01 - Výměna krovu a střechy věže - stavební a statická část vč.rekapitulace profesí</t>
  </si>
  <si>
    <t>r01</t>
  </si>
  <si>
    <t>12,06</t>
  </si>
  <si>
    <t>r06</t>
  </si>
  <si>
    <t>řezivo arkýře</t>
  </si>
  <si>
    <t>m3</t>
  </si>
  <si>
    <t>1,58</t>
  </si>
  <si>
    <t>r10</t>
  </si>
  <si>
    <t>řezivo</t>
  </si>
  <si>
    <t>6,064</t>
  </si>
  <si>
    <t>r12</t>
  </si>
  <si>
    <t>1,843</t>
  </si>
  <si>
    <t>zhl1</t>
  </si>
  <si>
    <t>4</t>
  </si>
  <si>
    <t>Soupis prací a dodávek je sestaven za využití položek Cenové soustavy ÚRS. Cenové a technické podmínky položek Cenové soustavy ÚRS, které nejsou uvedeny v soupisu prací ( tzn. úvodní části katalogů ) jsou neomezeně dálkově k dispozici na www.cs-urs.cz. Položky soupisu prací, které nemají ve sloupci "Cenová soustava" uveden žádný údaj, nepochází z Cenové soustavy ÚRS. Předmětem zakázky je stavba podrobně popsaná v projektové dokumentaci a vyjádřená soupisem prací a dodávek. Podrobnosti o předmětu stavby a jejích technických podmínkách, zejména materiálových a kvalitativních požadavcích, jednotlivých výrobcích a konstrukcích, způsobu provádění stavby a další informace nutné pro realizaci stavby jsou součástí projektové dokumentace. Tato dokumentace je nedílnou součástí při ocenění soupisu prací a dodávek. Text jednotlivých položek soupisu prací a dodávek nedokáže díky svému omezenému rozsahu a pouze textové podobě vyjádřit popisovanou položku vyčerpávajícím způsobem. K úplnému popisu požadovaných prací slouží projektová dokumentace.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</si>
  <si>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</si>
  <si>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</si>
  <si>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</si>
  <si>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</si>
  <si>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</si>
  <si>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</si>
  <si>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3 - Svislé a kompletní konstrukce</t>
  </si>
  <si>
    <t xml:space="preserve">    4 - Vodorovné konstrukce</t>
  </si>
  <si>
    <t xml:space="preserve">    6 - Úpravy povrchu, podlahy, osazení</t>
  </si>
  <si>
    <t xml:space="preserve">    65 - Restaurátorské práce - restaurování věžních hodin</t>
  </si>
  <si>
    <t xml:space="preserve">    67 - Obnova strojní části věžních hodin</t>
  </si>
  <si>
    <t xml:space="preserve">    68 - Antény mobilního operátora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</si>
  <si>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</si>
  <si>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</si>
  <si>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</si>
  <si>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</si>
  <si>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</si>
  <si>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</si>
  <si>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</si>
  <si>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763 - Konstrukce dřevěné montované</t>
  </si>
  <si>
    <t xml:space="preserve">    764 - Konstrukce klempířské</t>
  </si>
  <si>
    <t xml:space="preserve">    765 - Krytina skládaná</t>
  </si>
  <si>
    <t xml:space="preserve">    783 - Dokončovací práce - nátěry</t>
  </si>
  <si>
    <t xml:space="preserve">    784 - Dokončovací práce - malby</t>
  </si>
  <si>
    <t>N00 - Ostatní práce</t>
  </si>
  <si>
    <t xml:space="preserve">    N01 - HZS</t>
  </si>
  <si>
    <t>OST - Vedlejší a ostatní náklady</t>
  </si>
  <si>
    <t xml:space="preserve">    O02 -  Ostatní náklady</t>
  </si>
  <si>
    <t xml:space="preserve">    0 - 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</si>
  <si>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</si>
  <si>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</si>
  <si>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</si>
  <si>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</si>
  <si>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</si>
  <si>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</si>
  <si>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</si>
  <si>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</si>
  <si>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</si>
  <si>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</si>
  <si>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</si>
  <si>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</si>
  <si>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</si>
  <si>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</si>
  <si>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</si>
  <si>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ROZPOCET</t>
  </si>
  <si>
    <t>3</t>
  </si>
  <si>
    <t>Svislé a kompletní konstrukce</t>
  </si>
  <si>
    <t>K</t>
  </si>
  <si>
    <t>310239211</t>
  </si>
  <si>
    <t>Zazdívka otvorů ve zdivu nadzákladovém cihlami pálenými plochy přes 1 m2 do 4 m2 na maltu vápenocementovou</t>
  </si>
  <si>
    <t>CS ÚRS 2017 02</t>
  </si>
  <si>
    <t>881047835</t>
  </si>
  <si>
    <t>VV</t>
  </si>
  <si>
    <t>"dle D.1.1.2.04 Půdorys krovu a lucerny"</t>
  </si>
  <si>
    <t>"dle D.1.1.2.06 Řezy A-A, B-B"</t>
  </si>
  <si>
    <t>"nad hodinami"</t>
  </si>
  <si>
    <t>0,95*2,25*0,48*4</t>
  </si>
  <si>
    <t>Součet</t>
  </si>
  <si>
    <t>317235811</t>
  </si>
  <si>
    <t>Doplnění zdiva hlavních a kordonových říms s dodáním hmot, cihlami pálenými na maltu</t>
  </si>
  <si>
    <t>2014843759</t>
  </si>
  <si>
    <t>0,43*2,25*0,3*4</t>
  </si>
  <si>
    <t>Vodorovné konstrukce</t>
  </si>
  <si>
    <t>413232221</t>
  </si>
  <si>
    <t>Zazdívka zhlaví stropních trámů nebo válcovaných nosníků pálenými cihlami válcovaných nosníků, výšky přes 150 do 300 mm</t>
  </si>
  <si>
    <t>kus</t>
  </si>
  <si>
    <t>-790584759</t>
  </si>
  <si>
    <t>"pro TE2+TE3"</t>
  </si>
  <si>
    <t>Mezisoučet</t>
  </si>
  <si>
    <t>6</t>
  </si>
  <si>
    <t>Úpravy povrchu, podlahy, osazení</t>
  </si>
  <si>
    <t>612311141</t>
  </si>
  <si>
    <t>Omítka vápenná vnitřních ploch nanášená ručně dvouvrstvá štuková, tloušťky jádrové omítky do 10 mm a tloušťky štuku do 3 mm svislých konstrukcí stěn</t>
  </si>
  <si>
    <t>1444324510</t>
  </si>
  <si>
    <t>"dle D.1.1.1 Technická zpráva"</t>
  </si>
  <si>
    <t>"drobné dozdívky"</t>
  </si>
  <si>
    <t>15,0</t>
  </si>
  <si>
    <t>65</t>
  </si>
  <si>
    <t>Restaurátorské práce - restaurování věžních hodin</t>
  </si>
  <si>
    <t>5</t>
  </si>
  <si>
    <t>6509020R01</t>
  </si>
  <si>
    <t>Demontáž vč.osvětlení ciferníků</t>
  </si>
  <si>
    <t>Kč</t>
  </si>
  <si>
    <t>-1050018671</t>
  </si>
  <si>
    <t>6509021R01</t>
  </si>
  <si>
    <t>Restaurování kovových částí</t>
  </si>
  <si>
    <t>2068013472</t>
  </si>
  <si>
    <t>7</t>
  </si>
  <si>
    <t>6509022R01</t>
  </si>
  <si>
    <t>Restaurování dřevěných částí</t>
  </si>
  <si>
    <t>-346587738</t>
  </si>
  <si>
    <t>8</t>
  </si>
  <si>
    <t>6509023R01</t>
  </si>
  <si>
    <t>Zlacení</t>
  </si>
  <si>
    <t>-431039035</t>
  </si>
  <si>
    <t>9</t>
  </si>
  <si>
    <t>6509024R01</t>
  </si>
  <si>
    <t>Montáž</t>
  </si>
  <si>
    <t>-271837146</t>
  </si>
  <si>
    <t>10</t>
  </si>
  <si>
    <t>6509025R01</t>
  </si>
  <si>
    <t>Restaurátorská zpráva</t>
  </si>
  <si>
    <t>-1377824818</t>
  </si>
  <si>
    <t>67</t>
  </si>
  <si>
    <t>Obnova strojní části věžních hodin</t>
  </si>
  <si>
    <t>11</t>
  </si>
  <si>
    <t>6709020R01</t>
  </si>
  <si>
    <t>Demontáž rozvodů a příslušenství</t>
  </si>
  <si>
    <t>-3898255</t>
  </si>
  <si>
    <t>12</t>
  </si>
  <si>
    <t>6709021R01</t>
  </si>
  <si>
    <t>Administrativní chůzka (účast na kontrolním dnu,převzetí stavby ap.)</t>
  </si>
  <si>
    <t>2111953456</t>
  </si>
  <si>
    <t>13</t>
  </si>
  <si>
    <t>6709022R01</t>
  </si>
  <si>
    <t>Kontrola a promazání stávajícho mechanicého stroje</t>
  </si>
  <si>
    <t>405937330</t>
  </si>
  <si>
    <t>14</t>
  </si>
  <si>
    <t>6709023R01</t>
  </si>
  <si>
    <t>Repase stávajících rozvodů, kloubů a převodů</t>
  </si>
  <si>
    <t>-618203888</t>
  </si>
  <si>
    <t>6709024R01</t>
  </si>
  <si>
    <t>Montáž rozvodů a elektroniky</t>
  </si>
  <si>
    <t>1854063089</t>
  </si>
  <si>
    <t>"opětovná montáž původních repasovaných rozvodů na dřevěnou podlahu"</t>
  </si>
  <si>
    <t>"připojení elektronické převodovky (MW30)"</t>
  </si>
  <si>
    <t>"instalace bicích kladiv ke stávajícím cimbálům"</t>
  </si>
  <si>
    <t>"připojení stávajích číselníků (ručiček) k mechanickému rozvodu"</t>
  </si>
  <si>
    <t>16</t>
  </si>
  <si>
    <t>6709025R01</t>
  </si>
  <si>
    <t>Uvedení do provozu</t>
  </si>
  <si>
    <t>1120623682</t>
  </si>
  <si>
    <t>17</t>
  </si>
  <si>
    <t>6709026R01</t>
  </si>
  <si>
    <t>Hlavní hodiny pro ovládání věžních hodin</t>
  </si>
  <si>
    <t>685028864</t>
  </si>
  <si>
    <t>18</t>
  </si>
  <si>
    <t>6709027R01</t>
  </si>
  <si>
    <t>Přijímač radiosignálu vč.připojovacího kabelu</t>
  </si>
  <si>
    <t>-1860069634</t>
  </si>
  <si>
    <t>19</t>
  </si>
  <si>
    <t>6709028R01</t>
  </si>
  <si>
    <t>Podružný hodinový stroj pro centrální pohon číselníků věžních hodin</t>
  </si>
  <si>
    <t>-1474095835</t>
  </si>
  <si>
    <t>20</t>
  </si>
  <si>
    <t>6709029R01</t>
  </si>
  <si>
    <t>Kompaktní elektromagnetický bicí stroj s kladivem pro odbíjení na zvony nebo na cimbály z vnější strany,pro hmotnost zvonu nebo cimbálu 30 - 75 kg</t>
  </si>
  <si>
    <t>-1885541284</t>
  </si>
  <si>
    <t>68</t>
  </si>
  <si>
    <t>Antény mobilního operátora</t>
  </si>
  <si>
    <t>6809020R01</t>
  </si>
  <si>
    <t>Provizorní zajištění provozu a zpětná montáž mobilních antén</t>
  </si>
  <si>
    <t>739129390</t>
  </si>
  <si>
    <t>Ostatní konstrukce a práce-bourání</t>
  </si>
  <si>
    <t>22</t>
  </si>
  <si>
    <t>941111129R01</t>
  </si>
  <si>
    <t xml:space="preserve">Prostorové trubkové pracovní lešení po obvodu prostoru půdy věže třídy zatížení T4 s pláštěm z propustné síťoviny- kompletmí montáž,demontáž, kotvení a pronájem </t>
  </si>
  <si>
    <t>1686619344</t>
  </si>
  <si>
    <t>"dle D.1.2. Stavebně konstrukční řešení"</t>
  </si>
  <si>
    <t>"svislá plocha"</t>
  </si>
  <si>
    <t>118,0</t>
  </si>
  <si>
    <t>l1</t>
  </si>
  <si>
    <t>23</t>
  </si>
  <si>
    <t>941111130R01</t>
  </si>
  <si>
    <t>Válcované profily plošiny,S235- kompletní dodávka,montáž a demontáž</t>
  </si>
  <si>
    <t>kg</t>
  </si>
  <si>
    <t>1019841726</t>
  </si>
  <si>
    <t>"výkaz materiálu"</t>
  </si>
  <si>
    <t>"HEB140"   94,8+97,1+98,2+98,6+98,8+99,6+100,1+104,8</t>
  </si>
  <si>
    <t>"HEB160"   739,4</t>
  </si>
  <si>
    <t>"UPE120"   23,4</t>
  </si>
  <si>
    <t>24</t>
  </si>
  <si>
    <t>941111131R01</t>
  </si>
  <si>
    <t>Dřevěné profily plošiny,dřevo C18- kompletní dodávka,montáž a demontáž</t>
  </si>
  <si>
    <t>14932680</t>
  </si>
  <si>
    <t>"120/160"   2,72</t>
  </si>
  <si>
    <t>25</t>
  </si>
  <si>
    <t>941111132R01</t>
  </si>
  <si>
    <t>Dřevěné fošny podlahy,dřevo C18,fošny tl.40 mm- kompletní dodávka,montáž a demontáž</t>
  </si>
  <si>
    <t>618152639</t>
  </si>
  <si>
    <t>2,48</t>
  </si>
  <si>
    <t>26</t>
  </si>
  <si>
    <t>962032230</t>
  </si>
  <si>
    <t>Bourání zdiva nadzákladového z cihel nebo tvárnic z cihel pálených nebo vápenopískových, na maltu vápennou nebo vápenocementovou, objemu do 1 m3</t>
  </si>
  <si>
    <t>-734720477</t>
  </si>
  <si>
    <t>27</t>
  </si>
  <si>
    <t>964061141</t>
  </si>
  <si>
    <t>Uvolnění zhlaví trámu při jeho výměně pro jakoukoliv délku uložení, ze zdiva kamenného nebo smíšeného, o průřezu zhlaví přes 0,05 m2</t>
  </si>
  <si>
    <t>31724523</t>
  </si>
  <si>
    <t>28</t>
  </si>
  <si>
    <t>965031131</t>
  </si>
  <si>
    <t>Bourání podlah z cihel bez podkladního lože, s jakoukoliv výplní spár kladených naplocho, plochy přes 1 m2</t>
  </si>
  <si>
    <t>-1870142687</t>
  </si>
  <si>
    <t>"dle D.1.1.2.03 Půdorys 5., 6. a 7.NP"</t>
  </si>
  <si>
    <t>"stávající cihelná dlažba"</t>
  </si>
  <si>
    <t>CDst</t>
  </si>
  <si>
    <t>29</t>
  </si>
  <si>
    <t>965042141</t>
  </si>
  <si>
    <t>Bourání mazanin betonových nebo z litého asfaltu tl. do 100 mm, plochy přes 4 m2</t>
  </si>
  <si>
    <t>1675958342</t>
  </si>
  <si>
    <t>"podkladní lože"</t>
  </si>
  <si>
    <t>NP7*0,01</t>
  </si>
  <si>
    <t>30</t>
  </si>
  <si>
    <t>9899010R01</t>
  </si>
  <si>
    <t>Jeřáb pro snesení věže - mobilizace + demobilizace (pro 1 nájezd a odjezd)</t>
  </si>
  <si>
    <t>1040075133</t>
  </si>
  <si>
    <t>31</t>
  </si>
  <si>
    <t>9899011R01</t>
  </si>
  <si>
    <t>Jeřáb pro snesení věže - manipulace jeřábu</t>
  </si>
  <si>
    <t>hod</t>
  </si>
  <si>
    <t>-932069608</t>
  </si>
  <si>
    <t>32</t>
  </si>
  <si>
    <t>9899020R01</t>
  </si>
  <si>
    <t>Jeřáb pro osazení věže - mobilizace + demobilizace (pro 1 nájezd a odjezd)</t>
  </si>
  <si>
    <t>-1673372690</t>
  </si>
  <si>
    <t>33</t>
  </si>
  <si>
    <t>9899021R01</t>
  </si>
  <si>
    <t>1210369093</t>
  </si>
  <si>
    <t>34</t>
  </si>
  <si>
    <t>9909010R01</t>
  </si>
  <si>
    <t>Zpevnění stávající báně věže se střešní krytinou z měděného plechu,ukotvení a vazačské práce,snesení na zem</t>
  </si>
  <si>
    <t>-337524867</t>
  </si>
  <si>
    <t>"předpokládaná hmotnost báně 19 t"</t>
  </si>
  <si>
    <t>997</t>
  </si>
  <si>
    <t>Přesun sutě</t>
  </si>
  <si>
    <t>35</t>
  </si>
  <si>
    <t>997013120</t>
  </si>
  <si>
    <t>Vnitrostaveništní doprava suti a vybouraných hmot vodorovně do 50 m svisle s použitím mechanizace pro budovy a haly výšky přes 30 do 36 m</t>
  </si>
  <si>
    <t>t</t>
  </si>
  <si>
    <t>1873562281</t>
  </si>
  <si>
    <t>36</t>
  </si>
  <si>
    <t>997013501</t>
  </si>
  <si>
    <t>Odvoz suti a vybouraných hmot na skládku nebo meziskládku se složením, na vzdálenost do 1 km</t>
  </si>
  <si>
    <t>512701332</t>
  </si>
  <si>
    <t>37</t>
  </si>
  <si>
    <t>997013509</t>
  </si>
  <si>
    <t>Odvoz suti a vybouraných hmot na skládku nebo meziskládku se složením, na vzdálenost Příplatek k ceně za každý další i započatý 1 km přes 1 km</t>
  </si>
  <si>
    <t>-1048852331</t>
  </si>
  <si>
    <t>31,653*9 'Přepočtené koeficientem množství</t>
  </si>
  <si>
    <t>38</t>
  </si>
  <si>
    <t>997013831</t>
  </si>
  <si>
    <t>Poplatek za uložení stavebního odpadu na skládce (skládkovné) směsného</t>
  </si>
  <si>
    <t>-176121714</t>
  </si>
  <si>
    <t>998</t>
  </si>
  <si>
    <t>Přesun hmot</t>
  </si>
  <si>
    <t>39</t>
  </si>
  <si>
    <t>998017004</t>
  </si>
  <si>
    <t>Přesun hmot pro budovy občanské výstavby, bydlení, výrobu a služby s omezením mechanizace vodorovná dopravní vzdálenost do 100 m pro budovy s jakoukoliv nosnou konstrukcí výšky přes 24 do 36 m</t>
  </si>
  <si>
    <t>410855458</t>
  </si>
  <si>
    <t>PSV</t>
  </si>
  <si>
    <t>Práce a dodávky PSV</t>
  </si>
  <si>
    <t>741</t>
  </si>
  <si>
    <t>Elektroinstalace - silnoproud</t>
  </si>
  <si>
    <t>40</t>
  </si>
  <si>
    <t>7419010R01</t>
  </si>
  <si>
    <t>D.1.4.4 Silnoproud - dle samostatného rozpočtu v příloze</t>
  </si>
  <si>
    <t>Vlastní</t>
  </si>
  <si>
    <t>232227741</t>
  </si>
  <si>
    <t>742</t>
  </si>
  <si>
    <t>Elektroinstalace - slaboproud</t>
  </si>
  <si>
    <t>41</t>
  </si>
  <si>
    <t>7429010R01</t>
  </si>
  <si>
    <t>D.1.4.5 Slaboproud - dle samostatného rozpočtu v příloze</t>
  </si>
  <si>
    <t>911333158</t>
  </si>
  <si>
    <t>762</t>
  </si>
  <si>
    <t>Konstrukce tesařské</t>
  </si>
  <si>
    <t>42</t>
  </si>
  <si>
    <t>762081150</t>
  </si>
  <si>
    <t>Práce společné pro tesařské konstrukce hoblování hraněného řeziva přímo na staveništi</t>
  </si>
  <si>
    <t>-26332744</t>
  </si>
  <si>
    <t>"dle D.1.1.1c Výkaz dřeva"</t>
  </si>
  <si>
    <t>"dle D.1.1.1d Výkaz dřeva"</t>
  </si>
  <si>
    <t>"podlahy"</t>
  </si>
  <si>
    <t>0,25*4*2*0,04</t>
  </si>
  <si>
    <t>43</t>
  </si>
  <si>
    <t>762083122</t>
  </si>
  <si>
    <t>Práce společné pro tesařské konstrukce impregnace řeziva máčením proti dřevokaznému hmyzu, houbám a plísním, třída ohrožení 3 a 4 (dřevo v exteriéru)</t>
  </si>
  <si>
    <t>310513196</t>
  </si>
  <si>
    <t>"zabudované řezivo"</t>
  </si>
  <si>
    <t>"krov"</t>
  </si>
  <si>
    <t>"bednění"</t>
  </si>
  <si>
    <t>44</t>
  </si>
  <si>
    <t>762332939R01</t>
  </si>
  <si>
    <t>Střešní krov z hranolů,sušené smrkové řezivo třída S10 C22 - kompletní dodávka a montáž řeziva vč. spojovacího materiálu</t>
  </si>
  <si>
    <t>-730965563</t>
  </si>
  <si>
    <t>10,96+1,1</t>
  </si>
  <si>
    <t>12,06*1,1 'Přepočtené koeficientem množství</t>
  </si>
  <si>
    <t>45</t>
  </si>
  <si>
    <t>762341310</t>
  </si>
  <si>
    <t>Bednění a laťování montáž bednění střech obloukových sklonu do 60 st. s vyřezáním otvorů, nároží, úžlabí, nadstřešních konstrukcí z prken hrubých na sraz tl. do 32 mm</t>
  </si>
  <si>
    <t>1145159732</t>
  </si>
  <si>
    <t>"dle D.1.1.2.05 Půdorys střechy"</t>
  </si>
  <si>
    <t>"měřeno digitálně"</t>
  </si>
  <si>
    <t xml:space="preserve">143,5+16,0+24,0+6,0 </t>
  </si>
  <si>
    <t>46</t>
  </si>
  <si>
    <t>M</t>
  </si>
  <si>
    <t>605111200</t>
  </si>
  <si>
    <t>řezivo stavební prkna prismovaná (středová) tloušťky 25 (32) mm délky 2 - 5 m</t>
  </si>
  <si>
    <t>-1899882223</t>
  </si>
  <si>
    <t>bedneni*0,032</t>
  </si>
  <si>
    <t>6,064*1,1 'Přepočtené koeficientem množství</t>
  </si>
  <si>
    <t>47</t>
  </si>
  <si>
    <t>762332144</t>
  </si>
  <si>
    <t>Montáž vázaných konstrukcí krovů střech pultových, sedlových, valbových, stanových čtvercového nebo obdélníkového půdorysu, z řeziva hraněného s použitím ocelových spojek (spojky ve specifikaci), přes 288 do 450 cm2 průřezové plochy</t>
  </si>
  <si>
    <t>m</t>
  </si>
  <si>
    <t>1475744312</t>
  </si>
  <si>
    <t>"pozednice"</t>
  </si>
  <si>
    <t>"200/170"   6,0*4+6,0*2+5,2*2</t>
  </si>
  <si>
    <t>48</t>
  </si>
  <si>
    <t>605120120.1</t>
  </si>
  <si>
    <t>materiál trámů z hranolů,sušené dubové řezivo třída D24 - dodávka řeziva vč. spojovacího materiálu</t>
  </si>
  <si>
    <t>1700100646</t>
  </si>
  <si>
    <t>"200/170"   1,58</t>
  </si>
  <si>
    <t>1,58*1,1 'Přepočtené koeficientem množství</t>
  </si>
  <si>
    <t>49</t>
  </si>
  <si>
    <t>762521812</t>
  </si>
  <si>
    <t>Demontáž podlah bez polštářů z prken nebo fošen tl. přes 32 mm</t>
  </si>
  <si>
    <t>945304756</t>
  </si>
  <si>
    <t>"nad 7.NP"</t>
  </si>
  <si>
    <t>NP7*2</t>
  </si>
  <si>
    <t>50</t>
  </si>
  <si>
    <t>762523108</t>
  </si>
  <si>
    <t>Položení podlah hoblovaných na sraz z fošen</t>
  </si>
  <si>
    <t>1972076939</t>
  </si>
  <si>
    <t>"nad 5.NP"</t>
  </si>
  <si>
    <t>"nad 6.NP"</t>
  </si>
  <si>
    <t>"2x40 mm"</t>
  </si>
  <si>
    <t>"100 %"   NP7*2</t>
  </si>
  <si>
    <t>51</t>
  </si>
  <si>
    <t>605111250</t>
  </si>
  <si>
    <t>řezivo stavební fošny prismované (středové) do šířky mm délky 2 - 5 m</t>
  </si>
  <si>
    <t>-694847962</t>
  </si>
  <si>
    <t>"tl.40 mm"</t>
  </si>
  <si>
    <t>NP7*2*0,04</t>
  </si>
  <si>
    <t>1,843*1,1 'Přepočtené koeficientem množství</t>
  </si>
  <si>
    <t>52</t>
  </si>
  <si>
    <t>762521931</t>
  </si>
  <si>
    <t>Podlahy tesařské vyřezání části podlahy, bez vyřezání polštářů, z prken nebo fošen tl. přes 32 mm, otvoru plochy jednotlivě do 0,25 m2</t>
  </si>
  <si>
    <t>-465661567</t>
  </si>
  <si>
    <t>0,5*4*4*2</t>
  </si>
  <si>
    <t>53</t>
  </si>
  <si>
    <t>762523941</t>
  </si>
  <si>
    <t>Podlahy tesařské doplnění podlah bez polštářů, s urovnáním násypu z prken nebo fošen tl. přes 32 mm (materiál v ceně), otvoru plochy jednotlivě do 0,25 m2</t>
  </si>
  <si>
    <t>-914587632</t>
  </si>
  <si>
    <t>0,25*4*2</t>
  </si>
  <si>
    <t>54</t>
  </si>
  <si>
    <t>762595001</t>
  </si>
  <si>
    <t>Spojovací prostředky podlah a podkladových konstrukcí hřebíky, vruty</t>
  </si>
  <si>
    <t>-332655164</t>
  </si>
  <si>
    <t>55</t>
  </si>
  <si>
    <t>762822850</t>
  </si>
  <si>
    <t>Demontáž stropních trámů z hraněného řeziva, průřezové plochy přes 540 cm2</t>
  </si>
  <si>
    <t>-875686688</t>
  </si>
  <si>
    <t>5,3+5,3</t>
  </si>
  <si>
    <t>56</t>
  </si>
  <si>
    <t>998762204</t>
  </si>
  <si>
    <t>Přesun hmot pro konstrukce tesařské stanovený procentní sazbou (%) z ceny vodorovná dopravní vzdálenost do 50 m v objektech výšky přes 24 do 36 m</t>
  </si>
  <si>
    <t>%</t>
  </si>
  <si>
    <t>1675262706</t>
  </si>
  <si>
    <t>763</t>
  </si>
  <si>
    <t>Konstrukce dřevěné montované</t>
  </si>
  <si>
    <t>57</t>
  </si>
  <si>
    <t>763739010R01</t>
  </si>
  <si>
    <t>Osazení nové báně věže,ukotvení a vazačské práce,vynesení na původní místo</t>
  </si>
  <si>
    <t>859636780</t>
  </si>
  <si>
    <t>764</t>
  </si>
  <si>
    <t>Konstrukce klempířské</t>
  </si>
  <si>
    <t>58</t>
  </si>
  <si>
    <t>764000001R01</t>
  </si>
  <si>
    <t>Krytina Cu hladká střešní - ozn. KL1</t>
  </si>
  <si>
    <t>1524631603</t>
  </si>
  <si>
    <t>59</t>
  </si>
  <si>
    <t>764000001aR01</t>
  </si>
  <si>
    <t>Krytina Cu nad hodinami - faldové úžlabí</t>
  </si>
  <si>
    <t>588447582</t>
  </si>
  <si>
    <t>60</t>
  </si>
  <si>
    <t>764000002R01</t>
  </si>
  <si>
    <t>Krytina Cu hladká střešní - ozn. KL8</t>
  </si>
  <si>
    <t>1300188566</t>
  </si>
  <si>
    <t>61</t>
  </si>
  <si>
    <t>764000003R01</t>
  </si>
  <si>
    <t>Oplechování Cu římsového trámu - ozn. KL2</t>
  </si>
  <si>
    <t>-1330306504</t>
  </si>
  <si>
    <t>62</t>
  </si>
  <si>
    <t>764000004R01</t>
  </si>
  <si>
    <t>Oplechování Cu podlahy lucerny - ozn. KL3</t>
  </si>
  <si>
    <t>1298335568</t>
  </si>
  <si>
    <t>63</t>
  </si>
  <si>
    <t>764000005R01</t>
  </si>
  <si>
    <t>Poklop Cu v podlaze lucerny - ozn. KL4</t>
  </si>
  <si>
    <t>416533910</t>
  </si>
  <si>
    <t>64</t>
  </si>
  <si>
    <t>764000006R01</t>
  </si>
  <si>
    <t>Oplechování Cu líců sloupků - ozn. KL5</t>
  </si>
  <si>
    <t>165312767</t>
  </si>
  <si>
    <t>764000007R01</t>
  </si>
  <si>
    <t>Oplechování Cu arkád lucerny - ozn. KL6</t>
  </si>
  <si>
    <t>-675926561</t>
  </si>
  <si>
    <t>66</t>
  </si>
  <si>
    <t>764000008R01</t>
  </si>
  <si>
    <t>Oplechování Cu římsového trámu v lucerně - ozn. KL7</t>
  </si>
  <si>
    <t>-697033167</t>
  </si>
  <si>
    <t>764000009R01</t>
  </si>
  <si>
    <t>Špice věže a makovice Cu - ozn. KL9-11 předběžně</t>
  </si>
  <si>
    <t>kpl</t>
  </si>
  <si>
    <t>67144523</t>
  </si>
  <si>
    <t>764000010R01</t>
  </si>
  <si>
    <t>Kříž na hrotnici - bez zlacení - ozn. ZA1 - předběžně</t>
  </si>
  <si>
    <t>1201435711</t>
  </si>
  <si>
    <t>69</t>
  </si>
  <si>
    <t>764000011R01</t>
  </si>
  <si>
    <t>Snesení stávajícího kovaného kříže</t>
  </si>
  <si>
    <t>-860528289</t>
  </si>
  <si>
    <t>70</t>
  </si>
  <si>
    <t>764000012R01</t>
  </si>
  <si>
    <t>Podkladní plech z Cu plechu rš do 250mm</t>
  </si>
  <si>
    <t>766041250</t>
  </si>
  <si>
    <t>71</t>
  </si>
  <si>
    <t>764000013R01</t>
  </si>
  <si>
    <t>Větrací tvarovky</t>
  </si>
  <si>
    <t>-1770580401</t>
  </si>
  <si>
    <t>72</t>
  </si>
  <si>
    <t>998764205</t>
  </si>
  <si>
    <t>Přesun hmot pro konstrukce klempířské v objektech v do 48 m</t>
  </si>
  <si>
    <t>263234302</t>
  </si>
  <si>
    <t>765</t>
  </si>
  <si>
    <t>Krytina skládaná</t>
  </si>
  <si>
    <t>73</t>
  </si>
  <si>
    <t>765191023R01</t>
  </si>
  <si>
    <t>Montáž pojistné hydroizolační fólie kladené na bednění</t>
  </si>
  <si>
    <t>-21317060</t>
  </si>
  <si>
    <t>"skladba A"</t>
  </si>
  <si>
    <t>74</t>
  </si>
  <si>
    <t>628212280</t>
  </si>
  <si>
    <t>pás asfaltovaný R500 H</t>
  </si>
  <si>
    <t>-449289049</t>
  </si>
  <si>
    <t>189,5*1,25 'Přepočtené koeficientem množství</t>
  </si>
  <si>
    <t>783</t>
  </si>
  <si>
    <t>Dokončovací práce - nátěry</t>
  </si>
  <si>
    <t>75</t>
  </si>
  <si>
    <t>783213121</t>
  </si>
  <si>
    <t>Napouštěcí nátěr tesařských konstrukcí zabudovaných do konstrukce proti dřevokazným houbám, hmyzu a plísním dvojnásobný syntetický</t>
  </si>
  <si>
    <t>-1421388157</t>
  </si>
  <si>
    <t>NP6*2</t>
  </si>
  <si>
    <t>"drobné ponechané prvky"</t>
  </si>
  <si>
    <t>50,0</t>
  </si>
  <si>
    <t>784</t>
  </si>
  <si>
    <t>Dokončovací práce - malby</t>
  </si>
  <si>
    <t>76</t>
  </si>
  <si>
    <t>784181121</t>
  </si>
  <si>
    <t>Penetrace podkladu jednonásobná hloubková v místnostech výšky do 3,80 m</t>
  </si>
  <si>
    <t>257964146</t>
  </si>
  <si>
    <t>77</t>
  </si>
  <si>
    <t>784221101</t>
  </si>
  <si>
    <t>Malby z malířských směsí otěruvzdorných za sucha dvojnásobné, bílé za sucha otěruvzdorné dobře v místnostech výšky do 3,80 m</t>
  </si>
  <si>
    <t>1205890817</t>
  </si>
  <si>
    <t>"omítky stěn"</t>
  </si>
  <si>
    <t>"odpočet obkladů"</t>
  </si>
  <si>
    <t>m1ste</t>
  </si>
  <si>
    <t>N00</t>
  </si>
  <si>
    <t>Ostatní práce</t>
  </si>
  <si>
    <t>N01</t>
  </si>
  <si>
    <t>HZS</t>
  </si>
  <si>
    <t>78</t>
  </si>
  <si>
    <t>001</t>
  </si>
  <si>
    <t xml:space="preserve">Stavební přípomoce, dozdívky, bourání prostupů a ostatní stavební práce a konstrukce nutné k řádnému dokončení díla </t>
  </si>
  <si>
    <t>512</t>
  </si>
  <si>
    <t>-2045921845</t>
  </si>
  <si>
    <t>"odborný odhad"</t>
  </si>
  <si>
    <t>150,0</t>
  </si>
  <si>
    <t>OST</t>
  </si>
  <si>
    <t>Vedlejší a ostatní náklady</t>
  </si>
  <si>
    <t>O02</t>
  </si>
  <si>
    <t xml:space="preserve"> Ostatní náklady</t>
  </si>
  <si>
    <t>79</t>
  </si>
  <si>
    <t>013254R00</t>
  </si>
  <si>
    <t xml:space="preserve">Dokumentace skutečného provedení </t>
  </si>
  <si>
    <t>262144</t>
  </si>
  <si>
    <t>-992558655</t>
  </si>
  <si>
    <t>P</t>
  </si>
  <si>
    <t xml:space="preserve">Poznámka k položce:
Náklady na vyhotovení dokumentace skutečného provedení stavby a její předání objednateli v požadované formě a požadovaném počtu (3x tištěná verze a 1x digitální).    
</t>
  </si>
  <si>
    <t>80</t>
  </si>
  <si>
    <t>013264R10</t>
  </si>
  <si>
    <t xml:space="preserve">Výrobní a dílenská dokumentace </t>
  </si>
  <si>
    <t>-1016797504</t>
  </si>
  <si>
    <t>81</t>
  </si>
  <si>
    <t>034403R00</t>
  </si>
  <si>
    <t xml:space="preserve">Dočasná dopravní zařízení </t>
  </si>
  <si>
    <t>7001361</t>
  </si>
  <si>
    <t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</si>
  <si>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82</t>
  </si>
  <si>
    <t>042504R01</t>
  </si>
  <si>
    <t>Ochrana stávajících inženýrských sítí na staveništi</t>
  </si>
  <si>
    <t>-1837089474</t>
  </si>
  <si>
    <t>Poznámka k položce:
Náklady na přezkoumání podkladů objednatele o stavu inženýrských sítí probíhajících staveništěm nebo dotčenými stavbou i mimo území staveniště, provedení ochranných opatření pro zabezpečení stávajících inženýrských sítí, vytýčení inženýrských sítí.</t>
  </si>
  <si>
    <t>83</t>
  </si>
  <si>
    <t>043103R00</t>
  </si>
  <si>
    <t>Zkoušky, atesty a revize</t>
  </si>
  <si>
    <t>-502446509</t>
  </si>
  <si>
    <t>Poznámka k položce:
Náklady na zajištění všech nezbytných zkoušek a atestů podle ČSN a případných jiných právních nebo technických předpisů platných v době provádění a předání díla, kterými bude prokázáno dosažení předepsané kvality a předepsaných technických parametrů díla.</t>
  </si>
  <si>
    <t>84</t>
  </si>
  <si>
    <t>043194R00</t>
  </si>
  <si>
    <t xml:space="preserve">Fotodokumentace prováděného díla </t>
  </si>
  <si>
    <t>-2006670900</t>
  </si>
  <si>
    <t>Poznámka k položce:
Náklady na zajištění průběžné fotodokumentace provádění díla - zhotovitel zajistí a předá objednateli průběžnou fotodokumentaci realizace díla v 1 digitálním vyhotovení. Fotodokumentace bude dokladovat průběh díla a bude zejména dokumentovat části stavby a konstrukce před jejich zakrytím.</t>
  </si>
  <si>
    <t>85</t>
  </si>
  <si>
    <t>045002R00</t>
  </si>
  <si>
    <t>Koordinační a kompletační činnosti</t>
  </si>
  <si>
    <t>1083465578</t>
  </si>
  <si>
    <t xml:space="preserve">Poznámka k položce:
Náklady na zajištění a dodržení splnění všech požadavků a podmínek uvedených ve vyjádřeních vyplývajících ze stanovisek orgánů státní správy; zajištění oznámení zahájení stavebních prací v souladu s pravomocnými rozhodnutími a vyjádřeními například správců sítí; poskytnutí součinnosti při tvorbě povinných monitorovacích zpráv projektu; zajištění koordinační činnosti subdodavatelů zhotovitele; zajištění a provedení všech nezbytných opatření organizačního a stavebně technologického charakteru k řádnému provedení předmětu díla; předání všech dokladů o dokončené stavbě. </t>
  </si>
  <si>
    <t>86</t>
  </si>
  <si>
    <t>301109R01</t>
  </si>
  <si>
    <t>Náklady spojené s vyřízením požadavků orgánů a organizací nutných před započetím výstavby</t>
  </si>
  <si>
    <t>312340735</t>
  </si>
  <si>
    <t>Poznámka k položce:
Obsažených v dokladové části. např. kácení zeleně, dopravní trasy, zvláštní užívání komunikací, správní poplatky, ohlášení stavby.</t>
  </si>
  <si>
    <t xml:space="preserve"> Vedlejší rozpočtové náklady</t>
  </si>
  <si>
    <t>87</t>
  </si>
  <si>
    <t>031101R00</t>
  </si>
  <si>
    <t xml:space="preserve">Vybudování zařízení staveniště </t>
  </si>
  <si>
    <t>1024</t>
  </si>
  <si>
    <t>-493099659</t>
  </si>
  <si>
    <t xml:space="preserve"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
</t>
  </si>
  <si>
    <t>88</t>
  </si>
  <si>
    <t>031102R00</t>
  </si>
  <si>
    <t xml:space="preserve">Provoz zařízení staveniště </t>
  </si>
  <si>
    <t>1114059684</t>
  </si>
  <si>
    <t xml:space="preserve">Poznámka k položce:
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
</t>
  </si>
  <si>
    <t>89</t>
  </si>
  <si>
    <t>031103R00</t>
  </si>
  <si>
    <t xml:space="preserve">Odstranění zařízení staveniště </t>
  </si>
  <si>
    <t>1877791880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</si>
  <si>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</si>
  <si>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aa</t>
  </si>
  <si>
    <t>6,8</t>
  </si>
  <si>
    <t>bb</t>
  </si>
  <si>
    <t>6,7</t>
  </si>
  <si>
    <t>f1</t>
  </si>
  <si>
    <t>vnější omítka atiky</t>
  </si>
  <si>
    <t>845,137</t>
  </si>
  <si>
    <t>l3</t>
  </si>
  <si>
    <t>72,115</t>
  </si>
  <si>
    <t>l3p</t>
  </si>
  <si>
    <t>12,784</t>
  </si>
  <si>
    <t>02 - Oprava fasády věže a západního průčelí - stavební a statická část vč.rekapitulace profesí</t>
  </si>
  <si>
    <t>rimkor</t>
  </si>
  <si>
    <t>140</t>
  </si>
  <si>
    <t>s1</t>
  </si>
  <si>
    <t>přebytečná zemina</t>
  </si>
  <si>
    <t>14,16</t>
  </si>
  <si>
    <t>stit</t>
  </si>
  <si>
    <t>10,615</t>
  </si>
  <si>
    <t>v1</t>
  </si>
  <si>
    <t>výkop</t>
  </si>
  <si>
    <t>vv1</t>
  </si>
  <si>
    <t>28,909</t>
  </si>
  <si>
    <t>zelen1</t>
  </si>
  <si>
    <t>35,4</t>
  </si>
  <si>
    <t>l2</t>
  </si>
  <si>
    <t>plocha lešení</t>
  </si>
  <si>
    <t>1299,058</t>
  </si>
  <si>
    <t>vv2</t>
  </si>
  <si>
    <t>15,904</t>
  </si>
  <si>
    <t>f2</t>
  </si>
  <si>
    <t>247,9</t>
  </si>
  <si>
    <t>f4</t>
  </si>
  <si>
    <t>23,041</t>
  </si>
  <si>
    <t xml:space="preserve">    1 - Zemní práce</t>
  </si>
  <si>
    <t xml:space="preserve">    5 - Komunikace pozemní</t>
  </si>
  <si>
    <t xml:space="preserve">    66 - Sanace vlhkého zdiva</t>
  </si>
  <si>
    <t xml:space="preserve">    712 - Povlakové krytiny</t>
  </si>
  <si>
    <t xml:space="preserve">    766 - Konstrukce truhlářské vč.povrchové úpravy</t>
  </si>
  <si>
    <t>Zemní práce</t>
  </si>
  <si>
    <t>113105111</t>
  </si>
  <si>
    <t>Rozebrání dlažeb z lomového kamene s přemístěním hmot na skládku na vzdálenost do 3 m nebo s naložením na dopravní prostředek, kladených na sucho</t>
  </si>
  <si>
    <t>1296134037</t>
  </si>
  <si>
    <t>"výkop pro sanace zdiva"</t>
  </si>
  <si>
    <t>"dle D.1.1.2.01 Půdorys 1. a 2.NP"</t>
  </si>
  <si>
    <t>(4,6+5,9+1,1+12,6+6,1+5,1)*0,5</t>
  </si>
  <si>
    <t>132212101</t>
  </si>
  <si>
    <t>Hloubení zapažených i nezapažených rýh šířky do 600 mm ručním nebo pneumatickým nářadím s urovnáním dna do předepsaného profilu a spádu v horninách tř. 3 soudržných</t>
  </si>
  <si>
    <t>1704296765</t>
  </si>
  <si>
    <t>"výkop bude probíhat dle archeologického režimu"</t>
  </si>
  <si>
    <t>0,8*(4,6+5,9+1,1+12,6+6,1+5,1)*0,5</t>
  </si>
  <si>
    <t>132212109</t>
  </si>
  <si>
    <t>Hloubení zapažených i nezapažených rýh šířky do 600 mm ručním nebo pneumatickým nářadím s urovnáním dna do předepsaného profilu a spádu v horninách tř. 3 Příplatek k cenám za lepivost horniny tř. 3</t>
  </si>
  <si>
    <t>-1283678053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</si>
  <si>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</si>
  <si>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</si>
  <si>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-920678731</t>
  </si>
  <si>
    <t>"od výkopu na meziskládku"</t>
  </si>
  <si>
    <t>162201219</t>
  </si>
  <si>
    <t>Vodorovné přemístění výkopku nebo sypaniny stavebním kolečkem s naložením a vyprázdněním kolečka na hromady nebo do dopravního prostředku na vzdálenost do 10 m z horniny Příplatek k ceně za každých dalších 10 m</t>
  </si>
  <si>
    <t>1951987867</t>
  </si>
  <si>
    <t>181301103</t>
  </si>
  <si>
    <t>Rozprostření a urovnání ornice v rovině nebo ve svahu sklonu do 1:5 při souvislé ploše do 500 m2, tl. vrstvy přes 150 do 200 mm</t>
  </si>
  <si>
    <t>-1954777893</t>
  </si>
  <si>
    <t>1111020.1</t>
  </si>
  <si>
    <t>nákup ornice pro vegetační vrstvu pod výsev trávníku</t>
  </si>
  <si>
    <t>993420983</t>
  </si>
  <si>
    <t>0,2*zelen1*1,3</t>
  </si>
  <si>
    <t>181411131</t>
  </si>
  <si>
    <t>Založení trávníku na půdě předem připravené plochy do 1000 m2 výsevem včetně utažení parkového v rovině nebo na svahu do 1:5</t>
  </si>
  <si>
    <t>1990831478</t>
  </si>
  <si>
    <t>"plochy dotčené stavbou"</t>
  </si>
  <si>
    <t>(4,6+5,9+1,1+12,6+6,1+5,1)*1,0</t>
  </si>
  <si>
    <t>005724100</t>
  </si>
  <si>
    <t>osivo směs travní parková</t>
  </si>
  <si>
    <t>2088713182</t>
  </si>
  <si>
    <t>zelen1*3,0*0,01</t>
  </si>
  <si>
    <t>-1360047009</t>
  </si>
  <si>
    <t>"kordonová římsa"</t>
  </si>
  <si>
    <t>0,1*rimkor*0,3</t>
  </si>
  <si>
    <t>340237212</t>
  </si>
  <si>
    <t>Zazdívka otvorů v příčkách nebo stěnách plochy přes 0,09 m2 do 0,25 m2 cihlami pálenými, tl. přes 100 mm</t>
  </si>
  <si>
    <t>-881286083</t>
  </si>
  <si>
    <t>"otvor mezi krokvemi u vchodu do SZ schodišťového přístavku "</t>
  </si>
  <si>
    <t>"1200/200 mm"   1</t>
  </si>
  <si>
    <t>349231821</t>
  </si>
  <si>
    <t>Přizdívka z cihel ostění s ozubem ve vybouraných otvorech, s vysekáním kapes pro zavázaní přes 150 do 300 mm</t>
  </si>
  <si>
    <t>-233397344</t>
  </si>
  <si>
    <t>"v místě osazení nových požárních dveří do bývalé pokladnice"</t>
  </si>
  <si>
    <t xml:space="preserve"> 2,0*2*0,3</t>
  </si>
  <si>
    <t>Komunikace pozemní</t>
  </si>
  <si>
    <t>591111111R01</t>
  </si>
  <si>
    <t>Kladení kamenné dlažby do lože z kameniva těženého tl 100 mm</t>
  </si>
  <si>
    <t>-408904273</t>
  </si>
  <si>
    <t>"zpštná montáž"</t>
  </si>
  <si>
    <t>25,0</t>
  </si>
  <si>
    <t>619996111</t>
  </si>
  <si>
    <t>Ochrana stavebních konstrukcí a předmětů bedněním zřízení</t>
  </si>
  <si>
    <t>-1953516941</t>
  </si>
  <si>
    <t>"skladba C"</t>
  </si>
  <si>
    <t>(stit+bb)*2,0</t>
  </si>
  <si>
    <t>619996121</t>
  </si>
  <si>
    <t>Ochrana stavebních konstrukcí a předmětů bedněním odstranění</t>
  </si>
  <si>
    <t>618946308</t>
  </si>
  <si>
    <t>622135001</t>
  </si>
  <si>
    <t>Vyrovnání nerovností podkladu vnějších omítaných ploch maltou, tloušťky do 10 mm vápenocementovou stěn</t>
  </si>
  <si>
    <t>-299040279</t>
  </si>
  <si>
    <t>"dle D.1.1.2.07 Pohledy jižní a východní"</t>
  </si>
  <si>
    <t>"dle D.1.1.2.08 Pohledy severní a západní"</t>
  </si>
  <si>
    <t>"30 % plochy"</t>
  </si>
  <si>
    <t>f1*0,3</t>
  </si>
  <si>
    <t>622325300R01</t>
  </si>
  <si>
    <t>Oprava vápenné omítky vnějších ploch stupně členitosti 2 štukové, v rozsahu opravované plochy přes 80 do 100%</t>
  </si>
  <si>
    <t>48899202</t>
  </si>
  <si>
    <t>"bez odpočtu otvorů,plocha shodná s plochou ostění"</t>
  </si>
  <si>
    <t>(vv1-0,7)*(aa+bb)*2</t>
  </si>
  <si>
    <t>"odpočet západní stěny"</t>
  </si>
  <si>
    <t>-vv2*bb</t>
  </si>
  <si>
    <t>"pz"</t>
  </si>
  <si>
    <t>vv2*stit</t>
  </si>
  <si>
    <t>"pv"</t>
  </si>
  <si>
    <t>2,0*stit</t>
  </si>
  <si>
    <t>622325400R01</t>
  </si>
  <si>
    <t>Kletovaná omítka na římsách a iluzorním kvádrování nároží</t>
  </si>
  <si>
    <t>487823962</t>
  </si>
  <si>
    <t>"římsy"</t>
  </si>
  <si>
    <t>(aa+0,5*2+bb+0,5*2)*2*0,9</t>
  </si>
  <si>
    <t>rimkor*0,5</t>
  </si>
  <si>
    <t>"šambrány"</t>
  </si>
  <si>
    <t>622325501R01</t>
  </si>
  <si>
    <t>Vápenný fasádní nátěr</t>
  </si>
  <si>
    <t>-1159123105</t>
  </si>
  <si>
    <t>625681013R01</t>
  </si>
  <si>
    <t>Univerzální hrotový systém složený z pásku z UV stabilního polykarbonátu a s hroty z nerezové pružinové oceli s pevností min.1950 MPa,účinná šířka systému 200 mm,speciální poloha hrotů,počet hrotů 100 ks/m,instalovat ve dvou řadách (účinná šířka 400 mmm)</t>
  </si>
  <si>
    <t>-1168632715</t>
  </si>
  <si>
    <t>"srovnatelná položka"</t>
  </si>
  <si>
    <t>"H1"   (1,05)*6</t>
  </si>
  <si>
    <t>0,5*3</t>
  </si>
  <si>
    <t>"štítové zdivo"</t>
  </si>
  <si>
    <t>stit*2</t>
  </si>
  <si>
    <t>1,85+1,31</t>
  </si>
  <si>
    <t>625681014R01</t>
  </si>
  <si>
    <t xml:space="preserve">Ohranný síťový systém složený z nerezové sítě z drátů tl. 0,5 mm s oky 20x20 mm,nerezového vodícího rámu z lanka tl. 2 mm s očky z nerezové oceli ∅ 4,8 mm a s plastovou hmoždinkou ∅ 6 mm </t>
  </si>
  <si>
    <t>150017762</t>
  </si>
  <si>
    <t>"dle D.1.1.2.10b Truhlářské práce SOUHRN"</t>
  </si>
  <si>
    <t>"TR4"   0,85*1,05*1</t>
  </si>
  <si>
    <t>"TR5"   0,41*0,26*1</t>
  </si>
  <si>
    <t>"TR6"   1,31*2,27*1</t>
  </si>
  <si>
    <t>"TR8"   0,17*0,84*1</t>
  </si>
  <si>
    <t>"TR9"   0,17*0,84*1</t>
  </si>
  <si>
    <t>"TR10"   0,7*2,33*2</t>
  </si>
  <si>
    <t>"TR11"   0,84*2,34*3</t>
  </si>
  <si>
    <t>"TR13"   0,84*1,67*2</t>
  </si>
  <si>
    <t>"TR17"   0,32*0,75*1</t>
  </si>
  <si>
    <t>629991011</t>
  </si>
  <si>
    <t>Zakrytí vnějších ploch před znečištěním včetně pozdějšího odkrytí výplní otvorů a svislých ploch fólií přilepenou lepící páskou</t>
  </si>
  <si>
    <t>-750845407</t>
  </si>
  <si>
    <t>"vnější otvorové výplně"</t>
  </si>
  <si>
    <t>f1*0,2</t>
  </si>
  <si>
    <t>zakryt</t>
  </si>
  <si>
    <t>629995101</t>
  </si>
  <si>
    <t>Očištění vnějších ploch tlakovou vodou omytím</t>
  </si>
  <si>
    <t>1789736829</t>
  </si>
  <si>
    <t>62999901R01</t>
  </si>
  <si>
    <t>Restaurování pískovce na nárožích a nejnižší římse,biocidní a hydrofobní nátěr,skutečný technologický postup opravy upřesní restaurátor</t>
  </si>
  <si>
    <t>964017686</t>
  </si>
  <si>
    <t>"nároží"</t>
  </si>
  <si>
    <t>vv1*0,6*2*2</t>
  </si>
  <si>
    <t>(vv1-vv2)*0,6*2*2</t>
  </si>
  <si>
    <t>"římsa"</t>
  </si>
  <si>
    <t>(aa+bb+0,25*4)*2*0,5</t>
  </si>
  <si>
    <t>f3</t>
  </si>
  <si>
    <t>62999902R01</t>
  </si>
  <si>
    <t>Restaurování pískovce na soklu,biocidní a hydrofobní nátěr,skutečný technologický postup opravy upřesní restaurátor</t>
  </si>
  <si>
    <t>-1054414507</t>
  </si>
  <si>
    <t>"sokl"</t>
  </si>
  <si>
    <t>0,7*(aa+bb)*2</t>
  </si>
  <si>
    <t>-0,7*bb</t>
  </si>
  <si>
    <t>0,7*stit</t>
  </si>
  <si>
    <t>0,7*1,0*2</t>
  </si>
  <si>
    <t>Sanace vlhkého zdiva</t>
  </si>
  <si>
    <t>6609010R01</t>
  </si>
  <si>
    <t>Sanace zdiva - dle samostatného rozpočtu v příloze</t>
  </si>
  <si>
    <t>-1667273229</t>
  </si>
  <si>
    <t>941111122R01</t>
  </si>
  <si>
    <t>Montáž lešení řadového trubkového lehkého s podlahami zatížení do 200 kg/m2 š do 1,2 m v nad 25 m</t>
  </si>
  <si>
    <t>-820337554</t>
  </si>
  <si>
    <t>(vv1-1,8)*(aa+1,2*2+bb+1,2*2)*2</t>
  </si>
  <si>
    <t>(vv1)*(stit)</t>
  </si>
  <si>
    <t>941111222R01</t>
  </si>
  <si>
    <t>Montáž lešení řadového trubkového lehkého pracovního s podlahami s provozním zatížením tř. 3 do 200 kg/m2 Příplatek za první a každý další den použití lešení k ceně -1122R01</t>
  </si>
  <si>
    <t>-1535989164</t>
  </si>
  <si>
    <t>"použití 8 měsíců"</t>
  </si>
  <si>
    <t>l2*30*8</t>
  </si>
  <si>
    <t>941111822R01</t>
  </si>
  <si>
    <t>Demontáž lešení řadového trubkového lehkého pracovního s podlahami s provozním zatížením tř. 3 do 200 kg/m2 šířky tř. W09 přes 0,9 do 1,2 m, výšky nad 25 m</t>
  </si>
  <si>
    <t>1341605539</t>
  </si>
  <si>
    <t>9419510R01</t>
  </si>
  <si>
    <t>Doprava lešení</t>
  </si>
  <si>
    <t>-51290488</t>
  </si>
  <si>
    <t>944511111</t>
  </si>
  <si>
    <t>Montáž ochranné sítě zavěšené na konstrukci lešení z textilie z umělých vláken</t>
  </si>
  <si>
    <t>965595186</t>
  </si>
  <si>
    <t>944511211</t>
  </si>
  <si>
    <t>Montáž ochranné sítě Příplatek za první a každý další den použití sítě k ceně -1111</t>
  </si>
  <si>
    <t>654049364</t>
  </si>
  <si>
    <t>"použití 16 měsíců"</t>
  </si>
  <si>
    <t>l2*16*30</t>
  </si>
  <si>
    <t>944511811</t>
  </si>
  <si>
    <t>Demontáž ochranné sítě zavěšené na konstrukci lešení z textilie z umělých vláken</t>
  </si>
  <si>
    <t>-1133199010</t>
  </si>
  <si>
    <t>943111111</t>
  </si>
  <si>
    <t>Montáž lešení prostorového trubkového lehkého pracovního bez podlah s provozním zatížením tř. 3 do 200 kg/m2, výšky do 10 m</t>
  </si>
  <si>
    <t>-1481346641</t>
  </si>
  <si>
    <t>"pro demontáž stávajících okenic v úrovni 3.NP"</t>
  </si>
  <si>
    <t>"pro osazení nových okenic v úrovni 4.NP"</t>
  </si>
  <si>
    <t>"dle D.1.1.2.02 Půdorys 3. a 4.NP"</t>
  </si>
  <si>
    <t>(233,831-228,19)*(1,08+1,28+0,36)*(1,74+2,96)</t>
  </si>
  <si>
    <t>943111211</t>
  </si>
  <si>
    <t>Montáž lešení prostorového trubkového lehkého pracovního bez podlah Příplatek za první a každý další den použití lešení k ceně -1111</t>
  </si>
  <si>
    <t>1006816409</t>
  </si>
  <si>
    <t>"předpoklad použití 60 dnů"</t>
  </si>
  <si>
    <t>l3*60</t>
  </si>
  <si>
    <t>943111811</t>
  </si>
  <si>
    <t>Demontáž lešení prostorového trubkového lehkého pracovního bez podlah s provozním zatížením tř. 3 do 200 kg/m2, výšky do 10 m</t>
  </si>
  <si>
    <t>-1677171829</t>
  </si>
  <si>
    <t>949211111</t>
  </si>
  <si>
    <t>Montáž lešeňové podlahy pro trubková lešení z fošen, prken nebo dřevěných sbíjených lešeňových dílců s příčníky nebo podélníky, ve výšce do 10 m</t>
  </si>
  <si>
    <t>148071332</t>
  </si>
  <si>
    <t>(1,08+1,28+0,36)*(1,74+2,96)</t>
  </si>
  <si>
    <t>949211211</t>
  </si>
  <si>
    <t>Montáž lešeňové podlahy pro trubková lešení Příplatek za první a každý další den použití lešení k ceně -1111 nebo -1112</t>
  </si>
  <si>
    <t>-1078845483</t>
  </si>
  <si>
    <t>l3p*60</t>
  </si>
  <si>
    <t>949211811</t>
  </si>
  <si>
    <t>Demontáž lešeňové podlahy pro trubková lešení z fošen, prken nebo dřevěných sbíjených lešeňových dílců s příčníky nebo podélníky, ve výšce do 10 m</t>
  </si>
  <si>
    <t>1737653571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</si>
  <si>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</si>
  <si>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</si>
  <si>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1937222051</t>
  </si>
  <si>
    <t>"pomocný výpočet"</t>
  </si>
  <si>
    <t>"délka věže "</t>
  </si>
  <si>
    <t>"šířka věže"</t>
  </si>
  <si>
    <t>" výška fasády věžě"</t>
  </si>
  <si>
    <t>247,925-219,016</t>
  </si>
  <si>
    <t>"průměrná výška západní fasády"</t>
  </si>
  <si>
    <t>234,92-219,016</t>
  </si>
  <si>
    <t>aa*bb*3</t>
  </si>
  <si>
    <t>966023131</t>
  </si>
  <si>
    <t>Vybourání částí říms z kamene vyložených do 250 mm tl. do 300 mm</t>
  </si>
  <si>
    <t>1907114573</t>
  </si>
  <si>
    <t>966031314</t>
  </si>
  <si>
    <t>Vybourání částí říms z cihel vyložených do 250 mm tl. přes 300 mm</t>
  </si>
  <si>
    <t>587395769</t>
  </si>
  <si>
    <t>"hlavní římsa"</t>
  </si>
  <si>
    <t>(aa-2,25+bb-2,25+0,3*4)*2</t>
  </si>
  <si>
    <t>968062245</t>
  </si>
  <si>
    <t>Vybourání dřevěných rámů oken s křídly, dveřních zárubní, vrat, stěn, ostění nebo obkladů rámů oken s křídly jednoduchých, plochy do 2 m2</t>
  </si>
  <si>
    <t>1545334189</t>
  </si>
  <si>
    <t>"dle D.1.1.2.10b Truhlářské prace SOUHRN"</t>
  </si>
  <si>
    <t>"TR7"   1,31*0,94*1</t>
  </si>
  <si>
    <t>"TR10"   0,7*2,33*1</t>
  </si>
  <si>
    <t>968062745</t>
  </si>
  <si>
    <t>Vybourání dřevěných rámů oken s křídly, dveřních zárubní, vrat, stěn, ostění nebo obkladů stěn plných, zasklených nebo výkladních pevných nebo otevíratelných, plochy do 2 m2</t>
  </si>
  <si>
    <t>-90264348</t>
  </si>
  <si>
    <t>"TR14"   1,05*2,11*12</t>
  </si>
  <si>
    <t>976084111</t>
  </si>
  <si>
    <t>Vybourání drobných zámečnických a jiných konstrukcí ochranných úhelníků ze zdiva s vysekáním kotev</t>
  </si>
  <si>
    <t>-649430199</t>
  </si>
  <si>
    <t>"stávající kovová obruč stahující po obvodu věž pod spodním zvonovým patrem podél prostřední novodobé ploché římsy"</t>
  </si>
  <si>
    <t>(aa+bb)*2</t>
  </si>
  <si>
    <t>978015391</t>
  </si>
  <si>
    <t>Otlučení vápenných nebo vápenocementových omítek vnějších ploch s vyškrabáním spar a s očištěním zdiva stupně členitosti 1 a 2, v rozsahu přes 80 do 100 %</t>
  </si>
  <si>
    <t>-1838773724</t>
  </si>
  <si>
    <t>978036191</t>
  </si>
  <si>
    <t>Otlučení cementových omítek vnějších ploch s vyškrabáním spar zdiva a s očištěním povrchu, v rozsahu přes 80 do 100 %</t>
  </si>
  <si>
    <t>681302243</t>
  </si>
  <si>
    <t>985441112</t>
  </si>
  <si>
    <t>Přídavná šroubovitá nerezová výztuž pro sanaci trhlin v drážce včetně vyfrézování a zalití kotevní maltou v cihelném nebo kamenném zdivu hloubky do 70 mm 1 táhlo průměru 6 mm</t>
  </si>
  <si>
    <t>1322850097</t>
  </si>
  <si>
    <t>"ve 3 řadách"</t>
  </si>
  <si>
    <t>(aa+bb)*2*3</t>
  </si>
  <si>
    <t>82,16*9 'Přepočtené koeficientem množství</t>
  </si>
  <si>
    <t>712</t>
  </si>
  <si>
    <t>Povlakové krytiny</t>
  </si>
  <si>
    <t>7129010R01</t>
  </si>
  <si>
    <t>Ochrana prostupů pro sloupky lešení na střeše kostela,asfaltový pás,lemovací manžeta,hydroizolační utěsnění pěnou</t>
  </si>
  <si>
    <t>-1765272761</t>
  </si>
  <si>
    <t>764002861R01</t>
  </si>
  <si>
    <t>Demontáž klempířských konstrukcí oplechování říms do suti</t>
  </si>
  <si>
    <t>-1400600733</t>
  </si>
  <si>
    <t>765111442</t>
  </si>
  <si>
    <t>Montáž krytiny keramické speciálních tvarů z krytiny hladké zborcených a nepravidelných tvarů do malty</t>
  </si>
  <si>
    <t>-1652041904</t>
  </si>
  <si>
    <t>"pro lešení"</t>
  </si>
  <si>
    <t>1,0*10</t>
  </si>
  <si>
    <t>765111505</t>
  </si>
  <si>
    <t>Montáž krytiny keramické Příplatek k cenám včetně připevňovacích prostředků za sklon přes 50 st.</t>
  </si>
  <si>
    <t>-1477333184</t>
  </si>
  <si>
    <t>765111827</t>
  </si>
  <si>
    <t>Demontáž krytiny keramické hladké (bobrovky), sklonu do 30 st. se zvětralou maltou k dalšímu použití</t>
  </si>
  <si>
    <t>232294004</t>
  </si>
  <si>
    <t>765111833</t>
  </si>
  <si>
    <t>Demontáž krytiny keramické Příplatek k cenám za sklon přes 30 st. k dalšímu použití</t>
  </si>
  <si>
    <t>494491855</t>
  </si>
  <si>
    <t>765192001</t>
  </si>
  <si>
    <t>Nouzové zakrytí střechy plachtou</t>
  </si>
  <si>
    <t>207307800</t>
  </si>
  <si>
    <t>"důsledné zakrytí plachtou rozkrytou část střechy, aby nedošlo k zatečení do spodní části stavby"</t>
  </si>
  <si>
    <t>765211825</t>
  </si>
  <si>
    <t>Demontáž krytiny keramické na požárních zdech, římsách, atikách šířky do 40 cm prejzové se zvětralou maltou do suti</t>
  </si>
  <si>
    <t>1384723324</t>
  </si>
  <si>
    <t>765214481</t>
  </si>
  <si>
    <t>Krytina keramická prejzová na požárních zdech, římsách, atikách na římsách nebo atikách šířky přes 20 do 40 cm do malty malý prejz režný</t>
  </si>
  <si>
    <t>1004855926</t>
  </si>
  <si>
    <t>(aa+bb+0,25*2)*2*5</t>
  </si>
  <si>
    <t>((1,955+1,935)*2+1,675+1,16)</t>
  </si>
  <si>
    <t>998765204</t>
  </si>
  <si>
    <t>Přesun hmot pro krytiny skládané stanovený procentní sazbou (%) z ceny vodorovná dopravní vzdálenost do 50 m v objektech výšky přes 24 do 36 m</t>
  </si>
  <si>
    <t>1131516495</t>
  </si>
  <si>
    <t>766</t>
  </si>
  <si>
    <t>Konstrukce truhlářské vč.povrchové úpravy</t>
  </si>
  <si>
    <t>76600001R01</t>
  </si>
  <si>
    <t>Ozn.TR1 Vchodové dveře 2-křídlé,1080/2040 mm,repase,odstranění plechu a výměna klapačky za dřevěnou profilovanou,konzervace,další podrobnosti viz. výrobky - kompletní D+M</t>
  </si>
  <si>
    <t>-349115981</t>
  </si>
  <si>
    <t>"TR1"   1</t>
  </si>
  <si>
    <t>76600002R01</t>
  </si>
  <si>
    <t>Ozn.TR2 Vchodové dveře 1-křídlé,940/1930-2040 mm,středně náročná repase,lokální vysazení poškozeného dřeva plombou,konzervace,další podrobnosti viz. výrobky - kompletní D+M</t>
  </si>
  <si>
    <t>-733162062</t>
  </si>
  <si>
    <t>"TR2"   1</t>
  </si>
  <si>
    <t>76600003R01</t>
  </si>
  <si>
    <t>Ozn.TR3 Vchodové dveře 1-křídlé,960/1930 mm,středně náročná repase,lokální vysazení poškozeného dřeva plombou,konzervace,další podrobnosti viz. výrobky - kompletní D+M</t>
  </si>
  <si>
    <t>993287134</t>
  </si>
  <si>
    <t>"TR3"   1</t>
  </si>
  <si>
    <t>76600004R01</t>
  </si>
  <si>
    <t>Ozn.TR4 Okno jednoduché,850/850-1050 mm,méně náročná repase,konzervace,nové ploché sklo tažené tl. 4 mm,další podrobnosti viz. výrobky - kompletní D+M</t>
  </si>
  <si>
    <t>-1670655222</t>
  </si>
  <si>
    <t>"TR4"   1</t>
  </si>
  <si>
    <t>76600005R01</t>
  </si>
  <si>
    <t>Ozn.TR5 Okno jednoduché 1-tabulkové pevné,410/260 mm,méně náročná repase,další podrobnosti viz. výrobky - kompletní D+M</t>
  </si>
  <si>
    <t>-1085016239</t>
  </si>
  <si>
    <t>"TR5"   1</t>
  </si>
  <si>
    <t>76600006R01</t>
  </si>
  <si>
    <t>Ozn.TR6 Okno jednoduché,1310/1620-2270 mm,středně náročná repase,lokální vysazení poškozeného dřeva plombou,konzervace,další podrobnosti viz. výrobky - kompletní D+M</t>
  </si>
  <si>
    <t>-2098444113</t>
  </si>
  <si>
    <t>"TR6"   1</t>
  </si>
  <si>
    <t>76600007R01</t>
  </si>
  <si>
    <t>Ozn.TR7 Okno jednoduché 2-tabulkové pevné se záklenkem ve tvaru lomeného oblouku,1310/940 mm,nové - prvky a profilace podle okna TR/17,další podrobnosti viz. výrobky - kompletní D+M</t>
  </si>
  <si>
    <t>-1064437568</t>
  </si>
  <si>
    <t>"TR7"   1</t>
  </si>
  <si>
    <t>76600008R01</t>
  </si>
  <si>
    <t>Ozn.TR8 Okno jednoduché,170/840 mm,středně náročná repase,lokální vysazení poškozeného dřeva plombou,konzervace,další podrobnosti viz. výrobky - kompletní D+M</t>
  </si>
  <si>
    <t>-2055739622</t>
  </si>
  <si>
    <t>"TR8"   1</t>
  </si>
  <si>
    <t>76600009R01</t>
  </si>
  <si>
    <t>Ozn.TR9 Okno jednoduché,170/840 mm,středně náročná repase,lokální vysazení poškozeného dřeva plombou,konzervace,další podrobnosti viz. výrobky - kompletní D+M</t>
  </si>
  <si>
    <t>-1884434665</t>
  </si>
  <si>
    <t>"TR9"   1</t>
  </si>
  <si>
    <t>76600010R01</t>
  </si>
  <si>
    <t>Ozn.TR10 Okno jednoduché 2-křídlé 4-tabulkové dovnitř otvíravé v dřevěném rámu s poutcem a obloukovým záklenkem,700/2030-2330 mm,nové - prvky a profilace křídla podle stávajícího stavu,další podrobnosti viz. výrobky - kompletní D+M</t>
  </si>
  <si>
    <t>-1385619001</t>
  </si>
  <si>
    <t>"TR10"   2</t>
  </si>
  <si>
    <t>76600011R01</t>
  </si>
  <si>
    <t>Ozn.TR11 Plné okenice dřevěné svlakové sbíjené v dřevěném rámu s obloukovým záklenkem vyjímatelné,opatřené dřevěnou závorou, svlaky,840/1970-2340 mm,nové - prvky a profilace křídla podle stávajícího stavu,další podrobnosti viz. výrobky - kompletní D+M</t>
  </si>
  <si>
    <t>94339176</t>
  </si>
  <si>
    <t>"TR11"   3</t>
  </si>
  <si>
    <t>76600012R01</t>
  </si>
  <si>
    <t>Ozn.TR12 Skříň hodinového stroje,1000/630/1750 mm,středně náročná repase,lokální vysazení poškozeného dřeva plombou,konzervace,další podrobnosti viz. výrobky - kompletní D+M</t>
  </si>
  <si>
    <t>-656722998</t>
  </si>
  <si>
    <t>"TR12"   1</t>
  </si>
  <si>
    <t>76600013R01</t>
  </si>
  <si>
    <t>Ozn.TR13 Plné okenice dřevěné svlakové sbíjené v dřevěném rámu s obloukovým záklenkem vyjímatelné,opatřené dřevěnou závorou, svlaky,840/1150-1670 mm,nové - prvky a profilace křídla podle stávajícího stavu,další podrobnosti viz. výrobky - kompletní D+M</t>
  </si>
  <si>
    <t>-1425093082</t>
  </si>
  <si>
    <t>"TR13"   2</t>
  </si>
  <si>
    <t>76600014R01</t>
  </si>
  <si>
    <t>Ozn.TR14 žaluziové okenice dřevěné rámové v dřevěném rámu s poutcem,spodní část 2-křídlá ven otvíravá,1050/1620-2110 mm,nové - prvky a profilace křídla podle stávajícího stavu,další podrobnosti viz. výrobky - kompletní D+M</t>
  </si>
  <si>
    <t>-614121060</t>
  </si>
  <si>
    <t>"TR14"   12</t>
  </si>
  <si>
    <t>76600015R01</t>
  </si>
  <si>
    <t>Ozn.TR15 Vnitřní poklop svlakový sbíjený jako výlez ve stropu nad zvonovým patrem osazený v dřevěném rámu,570/810 mm,nové - replika podle stávajícího prvku,další podrobnosti viz. výrobky - kompletní D+M</t>
  </si>
  <si>
    <t>1525278377</t>
  </si>
  <si>
    <t>"TR17"   1</t>
  </si>
  <si>
    <t>76600016R01</t>
  </si>
  <si>
    <t>Ozn.TR16 Vnější poklop svlakový sbíjený,jako výlez do prostoru lucerny osazený v dřevěném rámu,400/480 mm,nové - replika podle stávajícího prvku,další podrobnosti viz. výrobky - kompletní D+M</t>
  </si>
  <si>
    <t>-1203771781</t>
  </si>
  <si>
    <t>"TR16"   1</t>
  </si>
  <si>
    <t>76600017R01</t>
  </si>
  <si>
    <t>Ozn.TR17 Okno jednoduché,320/750 mm,středně náročná repase,lokální vysazení poškozeného dřeva plombou,konzervace,další podrobnosti viz. výrobky - kompletní D+M</t>
  </si>
  <si>
    <t>603451273</t>
  </si>
  <si>
    <t>76620001R01</t>
  </si>
  <si>
    <t>Ozn.PO1 Dveře požární atypické svlakové,1 křídlé dveře,760/1280 mm,rámové s náplněmi,masivní dřevo,požární odolnost EW30DP3C2,vč.kování,klik.zámku</t>
  </si>
  <si>
    <t>1762888266</t>
  </si>
  <si>
    <t>"dle D.1.1.2.10 Výrobky PSV 02 Po"</t>
  </si>
  <si>
    <t>"PO1"   1</t>
  </si>
  <si>
    <t>76620002R01</t>
  </si>
  <si>
    <t>Ozn.PO2 Dveře požární atypické svlakové,1 křídlé dveře,800/1970 mm,rámové s náplněmi,masivní dřevo,požární odolnost EW30DP3C2,vč.kování,klik.zámku</t>
  </si>
  <si>
    <t>-2082427562</t>
  </si>
  <si>
    <t>"PO2"   1</t>
  </si>
  <si>
    <t>998766204</t>
  </si>
  <si>
    <t>Přesun hmot pro konstrukce truhlářské stanovený procentní sazbou (%) z ceny vodorovná dopravní vzdálenost do 50 m v objektech výšky přes 24 do 36 m</t>
  </si>
  <si>
    <t>-1545623651</t>
  </si>
  <si>
    <t>200,0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</si>
  <si>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</si>
  <si>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</si>
  <si>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</si>
  <si>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</si>
  <si>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</si>
  <si>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</si>
  <si>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</si>
  <si>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</si>
  <si>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</si>
  <si>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</si>
  <si>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</si>
  <si>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</si>
  <si>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</si>
  <si>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</si>
  <si>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</si>
  <si>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</si>
  <si>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</si>
  <si>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</si>
  <si>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</si>
  <si>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</si>
  <si>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</si>
  <si>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</si>
  <si>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</si>
  <si>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</si>
  <si>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</si>
  <si>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</si>
  <si>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</si>
  <si>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</si>
  <si>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</si>
  <si>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</si>
  <si>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</si>
  <si>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</si>
  <si>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</si>
  <si>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</si>
  <si>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</si>
  <si>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</si>
  <si>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</si>
  <si>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</si>
  <si>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</si>
  <si>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</si>
  <si>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</si>
  <si>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</si>
  <si>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</si>
  <si>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</si>
  <si>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</si>
  <si>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</si>
  <si>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</si>
  <si>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</si>
  <si>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</si>
  <si>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</si>
  <si>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</si>
  <si>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</si>
  <si>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</si>
  <si>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</si>
  <si>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</si>
  <si>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</si>
  <si>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</si>
  <si>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</si>
  <si>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</si>
  <si>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</si>
  <si>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</si>
  <si>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</si>
  <si>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</si>
  <si>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</si>
  <si>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</si>
  <si>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</si>
  <si>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</si>
  <si>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</si>
  <si>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</si>
  <si>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</si>
  <si>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</si>
  <si>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</si>
  <si>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</si>
  <si>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</si>
  <si>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</si>
  <si>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</si>
  <si>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</si>
  <si>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</si>
  <si>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</si>
  <si>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</si>
  <si>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</si>
  <si>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</si>
  <si>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</si>
  <si>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</si>
  <si>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</si>
  <si>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</si>
  <si>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</si>
  <si>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</si>
  <si>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</si>
  <si>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</si>
  <si>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</si>
  <si>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</si>
  <si>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</si>
  <si>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</si>
  <si>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</si>
  <si>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</si>
  <si>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</si>
  <si>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</si>
  <si>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</si>
  <si>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</si>
  <si>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</si>
  <si>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</si>
  <si>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</si>
  <si>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</si>
  <si>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</si>
  <si>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</si>
  <si>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</si>
  <si>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</si>
  <si>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</si>
  <si>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</si>
  <si>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</si>
  <si>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</si>
  <si>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</si>
  <si>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</si>
  <si>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</si>
  <si>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</si>
  <si>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</si>
  <si>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</si>
  <si>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</si>
  <si>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</si>
  <si>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</si>
  <si>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</si>
  <si>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</si>
  <si>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</si>
  <si>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</si>
  <si>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</si>
  <si>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</si>
  <si>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</si>
  <si>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</si>
  <si>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</si>
  <si>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</si>
  <si>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</si>
  <si>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</si>
  <si>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</si>
  <si>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</si>
  <si>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</si>
  <si>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</si>
  <si>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</si>
  <si>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</si>
  <si>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</si>
  <si>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</si>
  <si>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</si>
  <si>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</si>
  <si>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</si>
  <si>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</si>
  <si>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</si>
  <si>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</si>
  <si>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</si>
  <si>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</si>
  <si>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</si>
  <si>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</si>
  <si>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</si>
  <si>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</si>
  <si>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</si>
  <si>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</si>
  <si>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</si>
  <si>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</si>
  <si>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</si>
  <si>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</si>
  <si>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</si>
  <si>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</si>
  <si>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</si>
  <si>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</si>
  <si>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</si>
  <si>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</si>
  <si>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</si>
  <si>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</si>
  <si>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</si>
  <si>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</si>
  <si>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</si>
  <si>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</si>
  <si>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</si>
  <si>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</si>
  <si>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</si>
  <si>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</si>
  <si>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</si>
  <si>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</si>
  <si>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</si>
  <si>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</si>
  <si>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</si>
  <si>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</si>
  <si>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</si>
  <si>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</si>
  <si>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</si>
  <si>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</si>
  <si>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</si>
  <si>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</si>
  <si>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</si>
  <si>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</si>
  <si>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</si>
  <si>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</si>
  <si>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</si>
  <si>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</si>
  <si>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</si>
  <si>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</si>
  <si>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</si>
  <si>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</si>
  <si>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</si>
  <si>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</si>
  <si>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</si>
  <si>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</si>
  <si>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</si>
  <si>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Základní náklady celkem</t>
  </si>
  <si>
    <t>Náklady celkem</t>
  </si>
  <si>
    <t>Součty odstavců</t>
  </si>
  <si>
    <t>Materiál</t>
  </si>
  <si>
    <t>Specifikace dodávky RV3</t>
  </si>
  <si>
    <t>Dodávky</t>
  </si>
  <si>
    <t>Elektromontáže</t>
  </si>
  <si>
    <t xml:space="preserve">  Půdorysy 1-8NP</t>
  </si>
  <si>
    <t xml:space="preserve">  Uzemnění</t>
  </si>
  <si>
    <t xml:space="preserve">  Hromosvod</t>
  </si>
  <si>
    <t xml:space="preserve">  Demontáže hromosvodu</t>
  </si>
  <si>
    <t>Mj</t>
  </si>
  <si>
    <t>Počet</t>
  </si>
  <si>
    <t>Materiál celkem</t>
  </si>
  <si>
    <t>DM</t>
  </si>
  <si>
    <t>Montáž celkem</t>
  </si>
  <si>
    <t>Cena</t>
  </si>
  <si>
    <t>SERIE VECTOR II, DO 63A, IP 54</t>
  </si>
  <si>
    <t>VE318L Rozvodnice nástěnná IP65 s DIN lištou, třířadá, 65 mod.</t>
  </si>
  <si>
    <t>ks</t>
  </si>
  <si>
    <t>ŘADOVÁ SVORKOVNICE</t>
  </si>
  <si>
    <t>RSA4</t>
  </si>
  <si>
    <t>RSA16</t>
  </si>
  <si>
    <t>SVODIČE BLESKOVÉHO PROUDU A PŘEPĚTÍ</t>
  </si>
  <si>
    <t>SVODIČE PŘEPĚTÍ (TŘÍDA D), pro ochranu přístrojů (jemná ochrna)</t>
  </si>
  <si>
    <t>SP202N Svodič přepětí (jemná ochrana), ISN 2 kA (8/20),D</t>
  </si>
  <si>
    <t>ČASOVÁ RELÉ</t>
  </si>
  <si>
    <t>EZN002 Časové relé se zpožď.rozepn., rozsah 0,1s až 10h; (1P), 8 A/ 230 V</t>
  </si>
  <si>
    <t>VYPÍNAČE</t>
  </si>
  <si>
    <t>4 - pólové</t>
  </si>
  <si>
    <t>SBN440 Vypínač 4 pól. 40A</t>
  </si>
  <si>
    <t>PROUDOVÉ CHRÁNIČE -reagující na stříd. a stejnosm. pulzující proudy</t>
  </si>
  <si>
    <t>4 - pólové, 300mA/250A</t>
  </si>
  <si>
    <t>CFA425D Proudový chránič 4 pól. 25 / 0,3 A, A</t>
  </si>
  <si>
    <t>JISTIĆE - CHARAKTERISTIKA B, VYPÍNACÍ SCHOPNOST 6 kA</t>
  </si>
  <si>
    <t>1 - pólové</t>
  </si>
  <si>
    <t>MBN106 Jistič 1 pól.   6A, char.B, 6 kA</t>
  </si>
  <si>
    <t>MBN110 Jistič 1 pól. 10A, char.B, 6 kA</t>
  </si>
  <si>
    <t>MBN116 Jistič 1 pól. 16A, char.B, 6 kA</t>
  </si>
  <si>
    <t>3 - pólové</t>
  </si>
  <si>
    <t>MBN316 Jistič 3 pól. 16A, char.B, 6 kA</t>
  </si>
  <si>
    <t>PROUDOVÉ CHRÁNIČE S NADPROUDOVOU OCHRANOU</t>
  </si>
  <si>
    <t>CHARAKTERISTIKA B: S POPISOVÝM ŠTÍTKEM</t>
  </si>
  <si>
    <t>2 - pólové (1 pól jištěn), 30mA/250A/6kA</t>
  </si>
  <si>
    <t>ADA910D Proud.chr. s nadpr.ochr. char. B; 2 pól; 6 kA; 0,03 A; In=10 A, A</t>
  </si>
  <si>
    <t>STYKAČE</t>
  </si>
  <si>
    <t>BEZ PŘÍSLUŠENSTVÍ</t>
  </si>
  <si>
    <t>ERC125 Stykač  25A, 1S, 230V~50/60Hz</t>
  </si>
  <si>
    <t>MONTÁŽ ROZVODNIC</t>
  </si>
  <si>
    <t xml:space="preserve"> Do  20 kg</t>
  </si>
  <si>
    <t>Specifikace dodávky RV3 - celkem</t>
  </si>
  <si>
    <t>Dodávky - celkem</t>
  </si>
  <si>
    <t>Půdorysy 1-8NP</t>
  </si>
  <si>
    <t>KRABICOVÁ ROZVODKA, IP 54, PRÁZDNÁ (BETTERMANN)</t>
  </si>
  <si>
    <t>A11 85x85mm</t>
  </si>
  <si>
    <t>SVORKOVNICE KRABICOVÁ</t>
  </si>
  <si>
    <t>273-102 4x1-2,5mm2</t>
  </si>
  <si>
    <t>VODIČ JEDNOŽILOVÝ (CY)</t>
  </si>
  <si>
    <t>H07V-U 16  mm2 , pevně z/žl</t>
  </si>
  <si>
    <t>KABEL SE ZVÝŠENOU ODOLNOSTÍ PROTI ŠÍŘENÍ PLAMENE, BARVA PLÁŠTĚ ORANŽOVÁ, TŘÍDA REAKCE NA OHEŇ - B2 ca, s1, d0</t>
  </si>
  <si>
    <t>1-CXKH-R-O 2x1.5 mm2 , pevně</t>
  </si>
  <si>
    <t>1-CXKH-R-J 3x1.5 mm2 , pevně</t>
  </si>
  <si>
    <t>1-CXKH-R-J 3x2.5 mm2 , pevně</t>
  </si>
  <si>
    <t>1-CXKH-R-J 5x1.5 mm2 , pevně</t>
  </si>
  <si>
    <t>1-CXKH-R-J 5x2.5 mm2 , pevně</t>
  </si>
  <si>
    <t>1-CXKH-R-J 7x1.5 mm2 , pevně</t>
  </si>
  <si>
    <t>1-CXKH-R-J 5x10 mm2 , pevně</t>
  </si>
  <si>
    <t>UKONČENÍ KABELŮ DO</t>
  </si>
  <si>
    <t xml:space="preserve"> 5x10 mm2</t>
  </si>
  <si>
    <t>UKONČENÍ  VODIČŮ V ROZVADĚČÍCH</t>
  </si>
  <si>
    <t xml:space="preserve"> do 2,5 mm2</t>
  </si>
  <si>
    <t xml:space="preserve"> do 16 mm2</t>
  </si>
  <si>
    <t>ZÁSUVKA NASTĚNNÁ IP44 (PRAKTIK)</t>
  </si>
  <si>
    <t>5518-2969 S 2p+PE, šedá</t>
  </si>
  <si>
    <t>ZÁSUVKA PRŮMYSLOVÁ NÁSTĚNNÁ, IP44</t>
  </si>
  <si>
    <t>IZS1653 16A,400V,3p+N+z</t>
  </si>
  <si>
    <t>SPÍNAČ DO VLHKA V IZOL. IP44 "PRAKTIK"</t>
  </si>
  <si>
    <t>3553-01929 1-pólový vypínač</t>
  </si>
  <si>
    <t>OVLÁDAČ, PRAKTIK IP 44 (PLAST)</t>
  </si>
  <si>
    <t xml:space="preserve"> Ovládač zapínací IP 44; řazení 1/0; d. Praktik; b. bílá</t>
  </si>
  <si>
    <t>JISTIČ 3-PÓLOVÝ CHARAKT."B"</t>
  </si>
  <si>
    <t>LPN-20B-3 -20A</t>
  </si>
  <si>
    <t>SVÍTIDLA TECHNICKÁ VČETNĚ ZDROJŮ</t>
  </si>
  <si>
    <t>A- TUB LED 26W KOMBI NO S KOŠEM DLE TECHN.LISTU,IP66</t>
  </si>
  <si>
    <t>B- TUB LED 35W KOMBI NO S KOŠEM DLE TECHN.LISTU,IP66</t>
  </si>
  <si>
    <t>C- 2x36W, IP65</t>
  </si>
  <si>
    <t>MONTÁŽ, NAPOJENÍ</t>
  </si>
  <si>
    <t>zdroj EZS-asistence dodavateli</t>
  </si>
  <si>
    <t>technologie zvonění-asistence dodavateli</t>
  </si>
  <si>
    <t>technologie času-asistence dodavateli</t>
  </si>
  <si>
    <t>PRŮRAZ ZDIVEM Z VELMI TVRDĚ</t>
  </si>
  <si>
    <t>PALENÝCH CIHEL</t>
  </si>
  <si>
    <t xml:space="preserve"> O tloušťce 150cm</t>
  </si>
  <si>
    <t>Půdorysy 1-8NP - celkem</t>
  </si>
  <si>
    <t>Uzemnění</t>
  </si>
  <si>
    <t>OCELOVÝ DRÁT POZINKOVANÝ</t>
  </si>
  <si>
    <t>FeZn-D10 (0,62kg/m), volně</t>
  </si>
  <si>
    <t>OCELOVÝ PÁSEK POZINKOVANÝ</t>
  </si>
  <si>
    <t>FeZn30x4 (1.0 kg/m), volně</t>
  </si>
  <si>
    <t>SVORKA HROMOSVODNÍ, UZEMŇOVACÍ</t>
  </si>
  <si>
    <t>SR2b pro pásek 30x4mm</t>
  </si>
  <si>
    <t>SR3b spoj pásek-drát</t>
  </si>
  <si>
    <t>Uzemnění - celkem</t>
  </si>
  <si>
    <t>Hromosvod</t>
  </si>
  <si>
    <t>MĚDĚNÉ  PROVEDENÍ</t>
  </si>
  <si>
    <t xml:space="preserve">MĚDĚNÝ DRÁT </t>
  </si>
  <si>
    <t>Drát 8 Cu T/4 drát o 8mm Cu T/4 (0,45kg/m) měkký</t>
  </si>
  <si>
    <t>Podpěra vedení do zdiva prov.Cu</t>
  </si>
  <si>
    <t xml:space="preserve">PV02a-200 </t>
  </si>
  <si>
    <t xml:space="preserve">Podpěra vedení - prov.Cu </t>
  </si>
  <si>
    <t xml:space="preserve">SS spojovací </t>
  </si>
  <si>
    <t>SO okapová - malá</t>
  </si>
  <si>
    <t xml:space="preserve">SP01 připojovací </t>
  </si>
  <si>
    <t>SZ Uni  2xM10</t>
  </si>
  <si>
    <t>OCHRANNÝ ÚHELNÍK A DRŽÁK</t>
  </si>
  <si>
    <t>OU1,7 ohranný úhelník 1700mm</t>
  </si>
  <si>
    <t>DOUa-20 držák úhelníku do zdi 20 mm</t>
  </si>
  <si>
    <t>MONTÁŽNÍ PRÁCE</t>
  </si>
  <si>
    <t xml:space="preserve"> Štítek pro označení svodu</t>
  </si>
  <si>
    <t xml:space="preserve"> Tvarování mont.dílu</t>
  </si>
  <si>
    <t>Napojení kříže</t>
  </si>
  <si>
    <t>Hromosvod - celkem</t>
  </si>
  <si>
    <t>Demontáže hromosvodu</t>
  </si>
  <si>
    <t>FeZn-D8 (0,4kg/m), pevně</t>
  </si>
  <si>
    <t>SZa zkušební</t>
  </si>
  <si>
    <t>Demontáže hromosvodu - celkem</t>
  </si>
  <si>
    <t>HODINOVE ZUCTOVACI SAZBY</t>
  </si>
  <si>
    <t xml:space="preserve"> Demontaz stavajiciho zarizeni</t>
  </si>
  <si>
    <t xml:space="preserve"> Uprava stavajiciho rozvadece</t>
  </si>
  <si>
    <t xml:space="preserve"> Vyhledani pripojovaciho mista</t>
  </si>
  <si>
    <t xml:space="preserve"> Napojeni na stavajici zarizeni</t>
  </si>
  <si>
    <t xml:space="preserve"> Zauceni obsluhy</t>
  </si>
  <si>
    <t xml:space="preserve"> Zabezpeceni pracoviste</t>
  </si>
  <si>
    <t xml:space="preserve"> Montaz nad rámec PPV</t>
  </si>
  <si>
    <t>KOORDINACE POSTUPU PRACI</t>
  </si>
  <si>
    <t xml:space="preserve"> S ostatnimi profesemi</t>
  </si>
  <si>
    <t>PROVEDENI REVIZNICH ZKOUSEK</t>
  </si>
  <si>
    <t>DLE CSN 331500</t>
  </si>
  <si>
    <t xml:space="preserve"> Revizni technik</t>
  </si>
  <si>
    <t>Podružný materiál</t>
  </si>
  <si>
    <t>Elektromontáže - celkem</t>
  </si>
  <si>
    <t>SOUPIS PRACÍ A DODÁVEK</t>
  </si>
  <si>
    <t>P.č.</t>
  </si>
  <si>
    <t>Položka</t>
  </si>
  <si>
    <t>Popis položky</t>
  </si>
  <si>
    <t xml:space="preserve">Měr. </t>
  </si>
  <si>
    <t xml:space="preserve">Množství </t>
  </si>
  <si>
    <t>Ceny v Kč</t>
  </si>
  <si>
    <t>jedn.</t>
  </si>
  <si>
    <t>položky</t>
  </si>
  <si>
    <t>Jedn.</t>
  </si>
  <si>
    <t>M-22</t>
  </si>
  <si>
    <t>Slaboproudé rozvody</t>
  </si>
  <si>
    <t>oddíl 1</t>
  </si>
  <si>
    <r>
      <t xml:space="preserve">Autonomní detekce a signalizace </t>
    </r>
    <r>
      <rPr>
        <i/>
        <sz val="10"/>
        <rFont val="Calibri"/>
        <family val="2"/>
      </rPr>
      <t>(napojeno na stáv. ústřednu Jablotron JA100)</t>
    </r>
  </si>
  <si>
    <t>R</t>
  </si>
  <si>
    <t>JA-116H Sběrnicový expandér – 16 vstupů</t>
  </si>
  <si>
    <t>JA-118N Sběrnicový osmikanálový výstupní modul</t>
  </si>
  <si>
    <t>Spínaný zdroj v kovovém krytu 13,8 Vss / 5A s reléovými výstupy a odpojovačem</t>
  </si>
  <si>
    <t>AKU 12V/40Ah se šroubovými svorkami M6 a životností až 10 let, VdS</t>
  </si>
  <si>
    <t>optický detektor kouře, samoresetovací, 12VDC</t>
  </si>
  <si>
    <t>tlačítkový hlásič,červený</t>
  </si>
  <si>
    <t>vnitřní siréna 12VDC</t>
  </si>
  <si>
    <t>Kabely a elektroinstalační materiál</t>
  </si>
  <si>
    <t>kabel 1x2x20 AWG (0,5 mm2)</t>
  </si>
  <si>
    <t xml:space="preserve">kabel FI-HT06 3x2x0,5 </t>
  </si>
  <si>
    <t>kabel JYTY 2x1</t>
  </si>
  <si>
    <t>1516EHF KA bezhalogenová tuhá hrdlovaná trubka s nízkou mechanickou odolností, Třída reakce na oheň A1 - F/  včetě příchytek, spojek, kolen a příslušenství - (3m)</t>
  </si>
  <si>
    <t>1525HF KA bezhalogenová tuhá hrdlovaná trubka s nízkou mechanickou odolností, Třída reakce na oheň A1 - F/  včetě příchytek, spojek, kolen a příslušenství - (3m)</t>
  </si>
  <si>
    <t>1532HF KA bezhalogenová tuhá hrdlovaná trubka s nízkou mechanickou odolností, Třída reakce na oheň A1 - F/  včetě příchytek, spojek, kolen a příslušenství - (3m)</t>
  </si>
  <si>
    <t xml:space="preserve">8117 KA Krabice v uzavřeném provedení plast. s průchodkami </t>
  </si>
  <si>
    <t xml:space="preserve">lišta vkládací 22x24 HA (3m)  včetně spoj.materiálu </t>
  </si>
  <si>
    <t xml:space="preserve">prostup kcí 150mm, 80x80, cihla </t>
  </si>
  <si>
    <t>zednické výpomoci (vysekání niky pro konzoly, podpěry, závěsy, zajištění manipulační plošiny, zazdění nebo zabetonování rýh nebo kapes ve zdech nebo stropech, nastřelování upevňovacích prvků, upevňování pomocí hmoždinek apod)</t>
  </si>
  <si>
    <t>programování ústředny</t>
  </si>
  <si>
    <t xml:space="preserve">zaškolení obsluhy </t>
  </si>
  <si>
    <t>drobný elektroinstalační materiál (3kg)</t>
  </si>
  <si>
    <t>Celkem bez DPH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</si>
  <si>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</si>
  <si>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</si>
  <si>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</si>
  <si>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</si>
  <si>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17977</t>
  </si>
  <si>
    <t>Chlumec nad Cidlinou - kostel sv. Voršily</t>
  </si>
  <si>
    <t>Rozpočet:</t>
  </si>
  <si>
    <t>sanace zdiva</t>
  </si>
  <si>
    <t>Objednatel:</t>
  </si>
  <si>
    <t>Římskokatolická farnost - děkanství Chlumec nad Cidlinou</t>
  </si>
  <si>
    <t>IČO:</t>
  </si>
  <si>
    <t>Čelakovského 40</t>
  </si>
  <si>
    <t>503 51 Chlumec nad Cidlinou</t>
  </si>
  <si>
    <t>Zhotovitel:</t>
  </si>
  <si>
    <t>Vypracoval:</t>
  </si>
  <si>
    <t>Ing. Josef Kolář - PRINS</t>
  </si>
  <si>
    <t>Rozpis ceny</t>
  </si>
  <si>
    <t>Celkem</t>
  </si>
  <si>
    <t>MON</t>
  </si>
  <si>
    <t>VN</t>
  </si>
  <si>
    <t>Vedlejší náklady</t>
  </si>
  <si>
    <t>ON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</si>
  <si>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</si>
  <si>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</si>
  <si>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</si>
  <si>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</si>
  <si>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</si>
  <si>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</si>
  <si>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</si>
  <si>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</si>
  <si>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dne</t>
  </si>
  <si>
    <t>Za zhotovitele</t>
  </si>
  <si>
    <t>Za objednatele</t>
  </si>
  <si>
    <t>Rekapitulace dílčích částí</t>
  </si>
  <si>
    <t>#CASTI&gt;&gt;</t>
  </si>
  <si>
    <t>Číslo</t>
  </si>
  <si>
    <t>DPH celkem</t>
  </si>
  <si>
    <t>Celkem za stavbu</t>
  </si>
  <si>
    <t>Rekapitulace dílů</t>
  </si>
  <si>
    <t>Typ dílu</t>
  </si>
  <si>
    <t>Povrchové úpravy terénu</t>
  </si>
  <si>
    <t>Staveništní přesun hmot</t>
  </si>
  <si>
    <t>S01</t>
  </si>
  <si>
    <t>Sanace zdiva</t>
  </si>
  <si>
    <t>711</t>
  </si>
  <si>
    <t>Izolace proti vodě</t>
  </si>
  <si>
    <t xml:space="preserve">Položkový rozpočet </t>
  </si>
  <si>
    <t>#TypZaznamu#</t>
  </si>
  <si>
    <t>S:</t>
  </si>
  <si>
    <t>O:</t>
  </si>
  <si>
    <t>OBJ</t>
  </si>
  <si>
    <t>R:</t>
  </si>
  <si>
    <t>ROZ</t>
  </si>
  <si>
    <t>Číslo položky</t>
  </si>
  <si>
    <t>Název položky</t>
  </si>
  <si>
    <t>množství</t>
  </si>
  <si>
    <t>cena / MJ</t>
  </si>
  <si>
    <t>Dodávka celk.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</si>
  <si>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</si>
  <si>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</si>
  <si>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</si>
  <si>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</si>
  <si>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</si>
  <si>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</si>
  <si>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</si>
  <si>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</si>
  <si>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</si>
  <si>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</si>
  <si>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</si>
  <si>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</si>
  <si>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</si>
  <si>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</si>
  <si>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162201203R00</t>
  </si>
  <si>
    <t>Vodorovné přemíst.výkopku, kolečko hor.1-4, do 10m</t>
  </si>
  <si>
    <t>RTS 17/I</t>
  </si>
  <si>
    <t>RTS 17/ II</t>
  </si>
  <si>
    <t>POL1_</t>
  </si>
  <si>
    <t>Položka pořadí 3 : 14,16000</t>
  </si>
  <si>
    <t>162201210R00</t>
  </si>
  <si>
    <t>Příplatek za dalš.10 m, kolečko, výkop. z hor.1- 4</t>
  </si>
  <si>
    <t>Položka pořadí 1 : 14,16000</t>
  </si>
  <si>
    <t>do 30m : 2</t>
  </si>
  <si>
    <t>174101102R00</t>
  </si>
  <si>
    <t>Zásyp ruční se zhutněním</t>
  </si>
  <si>
    <t>uložení těsnícího jílu : (4,6+5,9+1,1+12,6+6,1+5,1)*0,5*0,8</t>
  </si>
  <si>
    <t>213151121R00</t>
  </si>
  <si>
    <t>Montáž geotextílie</t>
  </si>
  <si>
    <t>(4,6+5,9+1,1+12,6+6,1+5,1)*1,2</t>
  </si>
  <si>
    <t>20cm přesahy : 0,2</t>
  </si>
  <si>
    <t>289970111R00</t>
  </si>
  <si>
    <t>Vrstva geotextilie 300g/m2</t>
  </si>
  <si>
    <t>Položka pořadí 4 : 50,97600</t>
  </si>
  <si>
    <t>58125110R</t>
  </si>
  <si>
    <t>Jílová zemina těsnící</t>
  </si>
  <si>
    <t xml:space="preserve">t     </t>
  </si>
  <si>
    <t>SPCM</t>
  </si>
  <si>
    <t>Indiv</t>
  </si>
  <si>
    <t>POL3_</t>
  </si>
  <si>
    <t>Těsnící jíl, zrnitost 0 - 100mm, balení 40 kg papírový pytel, případně volně ložené</t>
  </si>
  <si>
    <t>POP</t>
  </si>
  <si>
    <t>uložení těsnícího jílu : ((4,6+5,9+1,1+12,6+6,1+5,1)*0,5*0,8)*2,1</t>
  </si>
  <si>
    <t>100240001000R</t>
  </si>
  <si>
    <t>Automobil nákladní do 6t, doprava materiálu</t>
  </si>
  <si>
    <t xml:space="preserve">km    </t>
  </si>
  <si>
    <t>STROJ</t>
  </si>
  <si>
    <t>POL6_</t>
  </si>
  <si>
    <t>nosnost 6 t</t>
  </si>
  <si>
    <t>60km, 29,736t materiálu : (29,736/6)*60*2</t>
  </si>
  <si>
    <t>181101102R00</t>
  </si>
  <si>
    <t>Úprava pláně v zářezech v hor. 1-4, se zhutněním</t>
  </si>
  <si>
    <t>Položka pořadí 9 : 53,10000</t>
  </si>
  <si>
    <t>219991111R00</t>
  </si>
  <si>
    <t>Položení plošného geodrénu pro odvod průsakových vod</t>
  </si>
  <si>
    <t xml:space="preserve">m2    </t>
  </si>
  <si>
    <t>Srovnání terénu ve spádu, pokládka geodrénu s  přesahem min. 100mm a svislým vytažením na stěnu do úrovně -20mm pod okapový chodník. Dodávka - třírozměrný textilní drén - Drenážní kompozit z prostrorového extrudovaného drenážního jádra na obou stranách opatřeného filtrační geotextílií, plošná hmotnost min. 600g/m2, tl. Min 5,9mm, odolnost min. v zeminách s pH 4-9.</t>
  </si>
  <si>
    <t>(4,6+5,9+1,1+12,6+6,1+5,1)*1,5</t>
  </si>
  <si>
    <t>28350305R</t>
  </si>
  <si>
    <t>Rohož drenážní tl. do 10 mm, 10,0x1,0 m</t>
  </si>
  <si>
    <t>999281112R00</t>
  </si>
  <si>
    <t>Přesun hmot pro opravy a údržbu do výšky 36 m</t>
  </si>
  <si>
    <t>POL7_</t>
  </si>
  <si>
    <t>914      R00</t>
  </si>
  <si>
    <t>HZS, tarifní třída 4</t>
  </si>
  <si>
    <t>h</t>
  </si>
  <si>
    <t>RTS 16/ I</t>
  </si>
  <si>
    <t>Dořešení sanačních detailů - vodivá propojení systému elektroosmózy</t>
  </si>
  <si>
    <t>970031018R00</t>
  </si>
  <si>
    <t>Vrtání jádrové do zdiva cihelného d 14-18 mm, vrty pro propojovací vedení elektroosmózy přes nosné konstrukce</t>
  </si>
  <si>
    <t>Položka pořadí 18 : 3,40000</t>
  </si>
  <si>
    <t>970031035R00</t>
  </si>
  <si>
    <t>Vrtání jádrové do zdiva cihelného d 35-39 mm, pro katody systému elektroosmózy ( 1ks / 1,0bm )</t>
  </si>
  <si>
    <t>Standardní provedení je hloubka 1,0m pro instalaci 1ks katody, hlubší vývrty viz. výkaz výměr</t>
  </si>
  <si>
    <t>Položka pořadí 17 : 5,00000</t>
  </si>
  <si>
    <t>R - EL. 1001</t>
  </si>
  <si>
    <t>D+M mírné drátové elektroosmózy - řídící jednotka systému elektroosmózy</t>
  </si>
  <si>
    <t xml:space="preserve">ks    </t>
  </si>
  <si>
    <t>Dodávka, montáž a uvedení do provozu řídící jednotky systému mírné drátové elektroosmózy. Výstupní hodnoty ŘJ -  napětí max. 6V s účinnou efektivní hodnotou 2,8V, záznam údajů (průtok proudu v mA, počítadlo provozních hodin), napojení na síťový rozvod 230V/50Hz ( zřízení přívodního kabelu napájení není součástí dodávky )</t>
  </si>
  <si>
    <t>R - EL. 1002</t>
  </si>
  <si>
    <t>D+M mírné drátové elektroosmózy - provedení  kladné pásové elektrody ( ANODY )</t>
  </si>
  <si>
    <t xml:space="preserve">m     </t>
  </si>
  <si>
    <t>Síťová elektroda (anoda + pól) -  pás ze skelných vláken potažených vodivým plastem vysoký 25-30cm, kontaktní vodič titan, popř. titan stříbro (3:4). Instalace na zdivo zbavené stávajících omítek vč. spárování, po předchozím podrovnáním maltou vápenné báze ( standard Knauf MV 1 ), krytí  kontaktní vodivou maltou.</t>
  </si>
  <si>
    <t>4,6+11,9+5,7+4,7+5,1</t>
  </si>
  <si>
    <t>R - EL. 1003</t>
  </si>
  <si>
    <t>D+M mírné drátové elektroosmózy - provedení  záporné tyčové elektrody ( KATODY )</t>
  </si>
  <si>
    <t>Zemní elektroda (katoda -pól) - tyčové elektrody na bázi grafitu v délce 450-650mm  průměru min 20mm, osová rozteč do 4,0m ( není li projektem stanoveno jinak ), provozované napětí 1,4V. Položka zahrnuje, instalaci katody do vývrtu a její zalití kontaktním lakem na bázi grafitu, vč. dodávky laku. Vývrt ( hl.1,0m/1ks ) není součástí položky a je oceněn v oddíle prorážení otvorů.</t>
  </si>
  <si>
    <t>R - EL. 1005</t>
  </si>
  <si>
    <t xml:space="preserve">D+M mírné drátové elektroosmózy - propojovací vedení systému </t>
  </si>
  <si>
    <t>Vč. dodávky systémových vodičů a těsněných spojů</t>
  </si>
  <si>
    <t>0,4+1,6+0,7+0,7</t>
  </si>
  <si>
    <t>R - EL. 1006</t>
  </si>
  <si>
    <t>Vybudování kontrolních bodů systému mírné drátové elektroosmózy</t>
  </si>
  <si>
    <t>Kalkul</t>
  </si>
  <si>
    <t>Zřízení  vývodu katodového a anodového okruhu s vyvedením přes svorkovnici uloženou v podomítkové krabičce, vč. dodávky a usazení el. krabičky a souvisejících propojovacích vedení a těsněných spojů.</t>
  </si>
  <si>
    <t>R - EL. 1007</t>
  </si>
  <si>
    <t>Kontrolní bod pevné sítě měřičských bodů pro sledování vývoje a změn vlhkosti zdiva, při odvlhčování systémem mírné (drátové) elektroosmózy</t>
  </si>
  <si>
    <t>Cena za 1 pozici ve 3 výškových úrovních, součástí zhotovení je provedení zaměření výchozí vlhkosti se záznamem v protokolu.</t>
  </si>
  <si>
    <t>R - EL. 1008</t>
  </si>
  <si>
    <t>Podomítková nerez skříň pro instalaci řídící jednotky systému elektroosmózy</t>
  </si>
  <si>
    <t>Dodávka a montáž nerez skříně s uzamykáním, součástí dodávky je vybourání otvoru pro skříň, zednické zapravení a související pomocný materiál</t>
  </si>
  <si>
    <t>Položka pořadí 15 : 1,00000</t>
  </si>
  <si>
    <t>281606214R00</t>
  </si>
  <si>
    <t>Nízkotlaká jednořadá svislá injektáž cihelného zdiva</t>
  </si>
  <si>
    <t>(0,7+0,7+0,4)*1</t>
  </si>
  <si>
    <t>281606211.SA02T00</t>
  </si>
  <si>
    <t>Injektáž - vyčištění otvorů stlačeným vzduchem, d=16-18 mm</t>
  </si>
  <si>
    <t>Položka pořadí 22 : 1,80000</t>
  </si>
  <si>
    <t>Položka pořadí 24 : 5,93000</t>
  </si>
  <si>
    <t>281606214R01</t>
  </si>
  <si>
    <t>Nízkotlaká dvouřadá vodorovná injektáž cihelného zdiva silikonovým krémem</t>
  </si>
  <si>
    <t>Vyvrtání otvorů (20 ks/m zdi), vyčištění vrtu od hrubých nečistot, osazení pakrů,</t>
  </si>
  <si>
    <t>nízkotlaká injektáž do 10 bar (spotřeba 2,66 l látky/m2 půdorysné plochy zdiva, ředí se</t>
  </si>
  <si>
    <t>vodou 1:10), dodávka injektážního silikonového krému. Aplikace injektážním zařízením.</t>
  </si>
  <si>
    <t>((4,35+0,75)*0,7)+(5,9*0,4)</t>
  </si>
  <si>
    <t>281606215T05</t>
  </si>
  <si>
    <t>Zpětná výplň vrtů po dvouřadé injektáži, v celé hloubce vrtu zálivkou bobtnavou maltou</t>
  </si>
  <si>
    <t>281606215T06</t>
  </si>
  <si>
    <t>Zpětná výplň vrtů pojednořadé injektáži, v celé hloubce vrtu zálivkou bobtnavou maltou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</si>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</sst>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_-&quot;$&quot;* #,##0_-;\-&quot;$&quot;* #,##0_-;_-&quot;$&quot;* &quot;-&quot;_-;_-@_-"/>
    <numFmt numFmtId="169" formatCode="&quot;$&quot;#,##0.00;[Red]\-&quot;$&quot;#,##0.00"/>
    <numFmt numFmtId="170" formatCode="_ &quot;\&quot;* #,##0_ ;_ &quot;\&quot;* \-#,##0_ ;_ &quot;\&quot;* &quot;-&quot;_ ;_ @_ "/>
    <numFmt numFmtId="171" formatCode="_ &quot;\&quot;* #,##0.00_ ;_ &quot;\&quot;* \-#,##0.00_ ;_ &quot;\&quot;* &quot;-&quot;??_ ;_ @_ "/>
    <numFmt numFmtId="172" formatCode="_ * #,##0_ ;_ * \-#,##0_ ;_ * &quot;-&quot;_ ;_ @_ "/>
    <numFmt numFmtId="173" formatCode="_ * #,##0.00_ ;_ * \-#,##0.00_ ;_ * &quot;-&quot;??_ ;_ @_ "/>
    <numFmt numFmtId="174" formatCode="#,##0\ [$Kč-405];\-#,##0\ [$Kč-405]"/>
    <numFmt numFmtId="175" formatCode="#,##0.0_);[Red]\(#,##0.0\)"/>
    <numFmt numFmtId="176" formatCode="#,##0.0_);\(#,##0.0\)"/>
    <numFmt numFmtId="177" formatCode="_(* #,##0.0000_);_(* \(#,##0.0000\);_(* &quot;-&quot;??_);_(@_)"/>
    <numFmt numFmtId="178" formatCode="0.00000&quot;  &quot;"/>
    <numFmt numFmtId="179" formatCode="###0;[Red]\-###0"/>
    <numFmt numFmtId="180" formatCode="_-* #,##0.00\ &quot;$&quot;_-;\-* #,##0.00\ &quot;$&quot;_-;_-* &quot;-&quot;??\ &quot;$&quot;_-;_-@_-"/>
    <numFmt numFmtId="181" formatCode="0.0%;\(0.0%\)"/>
    <numFmt numFmtId="182" formatCode="_ * #,##0.00_)&quot;L&quot;_ ;_ * \(#,##0.00\)&quot;L&quot;_ ;_ * &quot;-&quot;??_)&quot;L&quot;_ ;_ @_ "/>
    <numFmt numFmtId="183" formatCode="&quot;$&quot;#,##0_);[Red]\(&quot;$&quot;#,##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d\-mmm\-yy\ \ \ h:mm"/>
    <numFmt numFmtId="188" formatCode="#,##0.000_);\(#,##0.000\)"/>
    <numFmt numFmtId="189" formatCode="0.0%"/>
    <numFmt numFmtId="190" formatCode="mmm\-yy_)"/>
    <numFmt numFmtId="191" formatCode="0.00_)"/>
    <numFmt numFmtId="192" formatCode="_-* #,##0_-;\-* #,##0_-;_-* &quot;-&quot;_-;_-@_-"/>
    <numFmt numFmtId="193" formatCode="0%_);[Red]\(0%\)"/>
    <numFmt numFmtId="194" formatCode="0.0%_);[Red]\(0.0%\)"/>
    <numFmt numFmtId="195" formatCode="mmm\.yy"/>
    <numFmt numFmtId="196" formatCode="0.0%;[Red]\-0.0%"/>
    <numFmt numFmtId="197" formatCode="0.00%;[Red]\-0.00%"/>
    <numFmt numFmtId="198" formatCode="#,##0\ _S_k"/>
    <numFmt numFmtId="199" formatCode="#,##0.00000000;[Red]\-#,##0.00000000"/>
    <numFmt numFmtId="200" formatCode="#,##0.000000000;[Red]\-#,##0.000000000"/>
    <numFmt numFmtId="201" formatCode="###,###,_);[Red]\(###,###,\)"/>
    <numFmt numFmtId="202" formatCode="###,###.0,_);[Red]\(###,###.0,\)"/>
    <numFmt numFmtId="203" formatCode="#,##0.0"/>
    <numFmt numFmtId="204" formatCode="_ &quot;Fr.&quot;\ * #,##0_ ;_ &quot;Fr.&quot;\ * \-#,##0_ ;_ &quot;Fr.&quot;\ * &quot;-&quot;_ ;_ @_ "/>
    <numFmt numFmtId="205" formatCode="_ &quot;Fr.&quot;\ * #,##0.00_ ;_ &quot;Fr.&quot;\ * \-#,##0.00_ ;_ &quot;Fr.&quot;\ * &quot;-&quot;??_ ;_ @_ "/>
    <numFmt numFmtId="206" formatCode="###0_)"/>
    <numFmt numFmtId="207" formatCode="_-* #,##0.00_-;\-* #,##0.00_-;_-* &quot;-&quot;??_-;_-@_-"/>
  </numFmts>
  <fonts count="149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i/>
      <sz val="9"/>
      <color rgb="FF000000"/>
      <name val="Tahoma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µ¸¿ò"/>
      <family val="3"/>
    </font>
    <font>
      <b/>
      <sz val="10"/>
      <color indexed="9"/>
      <name val="Arial CE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12"/>
      <name val="Tms Rmn"/>
      <family val="2"/>
    </font>
    <font>
      <b/>
      <sz val="11"/>
      <name val="Arial"/>
      <family val="2"/>
    </font>
    <font>
      <sz val="12"/>
      <name val="¹ÙÅÁÃ¼"/>
      <family val="1"/>
    </font>
    <font>
      <b/>
      <sz val="11"/>
      <color indexed="8"/>
      <name val="Calibri"/>
      <family val="2"/>
    </font>
    <font>
      <b/>
      <sz val="10"/>
      <color indexed="8"/>
      <name val="Arial CE"/>
      <family val="2"/>
    </font>
    <font>
      <sz val="11"/>
      <name val="Arial CE"/>
      <family val="2"/>
    </font>
    <font>
      <sz val="12"/>
      <name val="宋体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CG Times (E1)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 CE"/>
      <family val="2"/>
    </font>
    <font>
      <sz val="7"/>
      <color indexed="16"/>
      <name val="Arial"/>
      <family val="2"/>
    </font>
    <font>
      <b/>
      <sz val="12"/>
      <color indexed="9"/>
      <name val="Tms Rmn"/>
      <family val="2"/>
    </font>
    <font>
      <b/>
      <sz val="12"/>
      <name val="Helv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4"/>
      <name val="Tahoma"/>
      <family val="2"/>
    </font>
    <font>
      <u val="single"/>
      <sz val="6.6"/>
      <color indexed="12"/>
      <name val="Arial"/>
      <family val="2"/>
    </font>
    <font>
      <u val="single"/>
      <sz val="10"/>
      <color theme="10"/>
      <name val="Arial CE"/>
      <family val="2"/>
    </font>
    <font>
      <u val="single"/>
      <sz val="10"/>
      <color indexed="12"/>
      <name val="Arial CE"/>
      <family val="2"/>
    </font>
    <font>
      <u val="single"/>
      <sz val="8"/>
      <color indexed="12"/>
      <name val="Arial CE"/>
      <family val="2"/>
    </font>
    <font>
      <sz val="11"/>
      <color indexed="20"/>
      <name val="Calibri"/>
      <family val="2"/>
    </font>
    <font>
      <sz val="8"/>
      <color indexed="12"/>
      <name val="Times New Roman"/>
      <family val="1"/>
    </font>
    <font>
      <b/>
      <i/>
      <sz val="10"/>
      <color indexed="9"/>
      <name val="Arial CE"/>
      <family val="2"/>
    </font>
    <font>
      <b/>
      <sz val="11"/>
      <color indexed="9"/>
      <name val="Calibri"/>
      <family val="2"/>
    </font>
    <font>
      <sz val="8"/>
      <color indexed="8"/>
      <name val=".HelveticaLightTTEE"/>
      <family val="2"/>
    </font>
    <font>
      <sz val="10"/>
      <name val="宋体"/>
      <family val="2"/>
    </font>
    <font>
      <b/>
      <sz val="11"/>
      <name val="Helv"/>
      <family val="2"/>
    </font>
    <font>
      <sz val="10"/>
      <name val="Univers (WN)"/>
      <family val="2"/>
    </font>
    <font>
      <b/>
      <sz val="15"/>
      <color indexed="56"/>
      <name val="Calibri"/>
      <family val="2"/>
    </font>
    <font>
      <b/>
      <i/>
      <sz val="16"/>
      <name val="Arial"/>
      <family val="2"/>
    </font>
    <font>
      <b/>
      <sz val="12"/>
      <color indexed="18"/>
      <name val="Tahom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6"/>
      <name val="Tahom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9"/>
      <color indexed="39"/>
      <name val="Arial CE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name val="Arial"/>
      <family val="2"/>
    </font>
    <font>
      <sz val="12"/>
      <name val="Times New Roman CE"/>
      <family val="2"/>
    </font>
    <font>
      <sz val="8"/>
      <name val="MS Sans Serif"/>
      <family val="2"/>
    </font>
    <font>
      <sz val="8"/>
      <name val="Arial CE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0"/>
      <name val="Univers (E1)"/>
      <family val="2"/>
    </font>
    <font>
      <b/>
      <i/>
      <sz val="10"/>
      <name val="Arial CE"/>
      <family val="2"/>
    </font>
    <font>
      <sz val="14"/>
      <name val="Tahoma"/>
      <family val="2"/>
    </font>
    <font>
      <sz val="8"/>
      <color indexed="18"/>
      <name val="Arial"/>
      <family val="2"/>
    </font>
    <font>
      <b/>
      <sz val="8"/>
      <color indexed="8"/>
      <name val="Arial CE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4"/>
      <name val="Arial CE"/>
      <family val="2"/>
    </font>
    <font>
      <b/>
      <sz val="12"/>
      <name val="Univers (WN)"/>
      <family val="2"/>
    </font>
    <font>
      <b/>
      <sz val="10"/>
      <name val="Univers (WN)"/>
      <family val="2"/>
    </font>
    <font>
      <sz val="9"/>
      <name val="Arial CE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i/>
      <sz val="10"/>
      <color indexed="8"/>
      <name val="Arial CE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Tahoma"/>
      <family val="2"/>
    </font>
    <font>
      <sz val="8"/>
      <color indexed="12"/>
      <name val="Arial CE"/>
      <family val="2"/>
    </font>
    <font>
      <sz val="8"/>
      <color indexed="14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</fonts>
  <fills count="7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10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tt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 style="thin"/>
      <bottom style="double"/>
    </border>
    <border>
      <left/>
      <right/>
      <top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</borders>
  <cellStyleXfs count="7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2" borderId="0">
      <alignment/>
      <protection/>
    </xf>
    <xf numFmtId="9" fontId="1" fillId="2" borderId="0">
      <alignment/>
      <protection/>
    </xf>
    <xf numFmtId="9" fontId="1" fillId="2" borderId="0">
      <alignment/>
      <protection/>
    </xf>
    <xf numFmtId="9" fontId="1" fillId="2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2" borderId="0" applyNumberFormat="0" applyBorder="0" applyAlignment="0" applyProtection="0"/>
    <xf numFmtId="0" fontId="57" fillId="9" borderId="0" applyNumberFormat="0" applyBorder="0" applyAlignment="0" applyProtection="0"/>
    <xf numFmtId="0" fontId="57" fillId="2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7" borderId="0" applyNumberFormat="0" applyBorder="0" applyAlignment="0" applyProtection="0"/>
    <xf numFmtId="0" fontId="57" fillId="5" borderId="0" applyNumberFormat="0" applyBorder="0" applyAlignment="0" applyProtection="0"/>
    <xf numFmtId="0" fontId="57" fillId="17" borderId="0" applyNumberFormat="0" applyBorder="0" applyAlignment="0" applyProtection="0"/>
    <xf numFmtId="0" fontId="57" fillId="5" borderId="0" applyNumberFormat="0" applyBorder="0" applyAlignment="0" applyProtection="0"/>
    <xf numFmtId="0" fontId="57" fillId="15" borderId="0" applyNumberFormat="0" applyBorder="0" applyAlignment="0" applyProtection="0"/>
    <xf numFmtId="0" fontId="57" fillId="18" borderId="0" applyNumberFormat="0" applyBorder="0" applyAlignment="0" applyProtection="0"/>
    <xf numFmtId="0" fontId="57" fillId="8" borderId="0" applyNumberFormat="0" applyBorder="0" applyAlignment="0" applyProtection="0"/>
    <xf numFmtId="0" fontId="57" fillId="18" borderId="0" applyNumberFormat="0" applyBorder="0" applyAlignment="0" applyProtection="0"/>
    <xf numFmtId="0" fontId="57" fillId="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7" borderId="0" applyNumberFormat="0" applyBorder="0" applyAlignment="0" applyProtection="0"/>
    <xf numFmtId="0" fontId="57" fillId="5" borderId="0" applyNumberFormat="0" applyBorder="0" applyAlignment="0" applyProtection="0"/>
    <xf numFmtId="0" fontId="57" fillId="17" borderId="0" applyNumberFormat="0" applyBorder="0" applyAlignment="0" applyProtection="0"/>
    <xf numFmtId="0" fontId="57" fillId="5" borderId="0" applyNumberFormat="0" applyBorder="0" applyAlignment="0" applyProtection="0"/>
    <xf numFmtId="0" fontId="57" fillId="15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10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15" borderId="0" applyNumberFormat="0" applyBorder="0" applyAlignment="0" applyProtection="0"/>
    <xf numFmtId="0" fontId="58" fillId="18" borderId="0" applyNumberFormat="0" applyBorder="0" applyAlignment="0" applyProtection="0"/>
    <xf numFmtId="0" fontId="58" fillId="8" borderId="0" applyNumberFormat="0" applyBorder="0" applyAlignment="0" applyProtection="0"/>
    <xf numFmtId="0" fontId="58" fillId="18" borderId="0" applyNumberFormat="0" applyBorder="0" applyAlignment="0" applyProtection="0"/>
    <xf numFmtId="0" fontId="58" fillId="8" borderId="0" applyNumberFormat="0" applyBorder="0" applyAlignment="0" applyProtection="0"/>
    <xf numFmtId="0" fontId="58" fillId="26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3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7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15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8" borderId="0" applyNumberFormat="0" applyBorder="0" applyAlignment="0" applyProtection="0"/>
    <xf numFmtId="168" fontId="1" fillId="0" borderId="0" applyFont="0" applyFill="0" applyBorder="0" applyAlignment="0" applyProtection="0"/>
    <xf numFmtId="169" fontId="55" fillId="0" borderId="0" applyFont="0" applyFill="0" applyBorder="0" applyAlignment="0" applyProtection="0"/>
    <xf numFmtId="170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172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74" fontId="60" fillId="33" borderId="1" applyProtection="0">
      <alignment vertical="center"/>
    </xf>
    <xf numFmtId="0" fontId="61" fillId="0" borderId="0" applyNumberFormat="0" applyFill="0" applyBorder="0" applyAlignment="0" applyProtection="0"/>
    <xf numFmtId="0" fontId="62" fillId="0" borderId="2" applyNumberFormat="0" applyFont="0">
      <alignment/>
      <protection/>
    </xf>
    <xf numFmtId="0" fontId="63" fillId="0" borderId="0" applyNumberFormat="0" applyFill="0" applyBorder="0" applyAlignment="0"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>
      <protection/>
    </xf>
    <xf numFmtId="0" fontId="66" fillId="0" borderId="0">
      <alignment/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176" fontId="55" fillId="0" borderId="0" applyFill="0" applyBorder="0" applyAlignment="0">
      <protection/>
    </xf>
    <xf numFmtId="177" fontId="55" fillId="0" borderId="0" applyFill="0" applyBorder="0" applyAlignment="0">
      <protection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79" fontId="1" fillId="0" borderId="0" applyFill="0" applyBorder="0" applyAlignment="0">
      <protection/>
    </xf>
    <xf numFmtId="179" fontId="1" fillId="0" borderId="0" applyFill="0" applyBorder="0" applyAlignment="0">
      <protection/>
    </xf>
    <xf numFmtId="179" fontId="1" fillId="0" borderId="0" applyFill="0" applyBorder="0" applyAlignment="0">
      <protection/>
    </xf>
    <xf numFmtId="179" fontId="1" fillId="0" borderId="0" applyFill="0" applyBorder="0" applyAlignment="0">
      <protection/>
    </xf>
    <xf numFmtId="180" fontId="55" fillId="0" borderId="0" applyFill="0" applyBorder="0" applyAlignment="0">
      <protection/>
    </xf>
    <xf numFmtId="181" fontId="55" fillId="0" borderId="0" applyFill="0" applyBorder="0" applyAlignment="0">
      <protection/>
    </xf>
    <xf numFmtId="176" fontId="55" fillId="0" borderId="0" applyFill="0" applyBorder="0" applyAlignment="0">
      <protection/>
    </xf>
    <xf numFmtId="0" fontId="67" fillId="0" borderId="3" applyNumberFormat="0" applyFill="0" applyAlignment="0" applyProtection="0"/>
    <xf numFmtId="0" fontId="67" fillId="0" borderId="4" applyNumberFormat="0" applyFill="0" applyAlignment="0" applyProtection="0"/>
    <xf numFmtId="174" fontId="68" fillId="0" borderId="1" applyProtection="0">
      <alignment horizontal="right" vertical="center"/>
    </xf>
    <xf numFmtId="0" fontId="69" fillId="0" borderId="5" applyNumberFormat="0" applyFont="0" applyAlignment="0" applyProtection="0"/>
    <xf numFmtId="182" fontId="70" fillId="0" borderId="0">
      <alignment/>
      <protection/>
    </xf>
    <xf numFmtId="182" fontId="70" fillId="0" borderId="0">
      <alignment/>
      <protection/>
    </xf>
    <xf numFmtId="182" fontId="70" fillId="0" borderId="0">
      <alignment/>
      <protection/>
    </xf>
    <xf numFmtId="182" fontId="70" fillId="0" borderId="0">
      <alignment/>
      <protection/>
    </xf>
    <xf numFmtId="182" fontId="70" fillId="0" borderId="0">
      <alignment/>
      <protection/>
    </xf>
    <xf numFmtId="182" fontId="70" fillId="0" borderId="0">
      <alignment/>
      <protection/>
    </xf>
    <xf numFmtId="182" fontId="70" fillId="0" borderId="0">
      <alignment/>
      <protection/>
    </xf>
    <xf numFmtId="182" fontId="70" fillId="0" borderId="0">
      <alignment/>
      <protection/>
    </xf>
    <xf numFmtId="41" fontId="1" fillId="0" borderId="0" applyFont="0" applyFill="0" applyBorder="0" applyAlignment="0" applyProtection="0"/>
    <xf numFmtId="180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71" fillId="0" borderId="0" applyFont="0" applyFill="0" applyBorder="0" applyAlignment="0" applyProtection="0"/>
    <xf numFmtId="184" fontId="71" fillId="0" borderId="0" applyFont="0" applyFill="0" applyBorder="0" applyAlignment="0" applyProtection="0"/>
    <xf numFmtId="185" fontId="1" fillId="0" borderId="0" applyFont="0" applyFill="0" applyBorder="0" applyAlignment="0" applyProtection="0"/>
    <xf numFmtId="176" fontId="55" fillId="0" borderId="0" applyFont="0" applyFill="0" applyBorder="0" applyAlignment="0" applyProtection="0"/>
    <xf numFmtId="186" fontId="1" fillId="0" borderId="0" applyFont="0" applyFill="0" applyBorder="0" applyAlignment="0" applyProtection="0"/>
    <xf numFmtId="3" fontId="48" fillId="0" borderId="0">
      <alignment/>
      <protection/>
    </xf>
    <xf numFmtId="43" fontId="48" fillId="0" borderId="0" applyFont="0" applyFill="0" applyBorder="0" applyAlignment="0" applyProtection="0"/>
    <xf numFmtId="15" fontId="71" fillId="0" borderId="0" applyFont="0" applyFill="0" applyBorder="0" applyProtection="0">
      <alignment/>
    </xf>
    <xf numFmtId="14" fontId="72" fillId="0" borderId="0" applyFill="0" applyBorder="0" applyAlignment="0">
      <protection/>
    </xf>
    <xf numFmtId="0" fontId="73" fillId="0" borderId="6" applyProtection="0">
      <alignment horizontal="center" vertical="top" wrapText="1"/>
    </xf>
    <xf numFmtId="187" fontId="71" fillId="0" borderId="0" applyFont="0" applyFill="0" applyBorder="0" applyProtection="0">
      <alignment horizontal="left"/>
    </xf>
    <xf numFmtId="176" fontId="74" fillId="0" borderId="0" applyFont="0" applyFill="0" applyBorder="0" applyAlignment="0">
      <protection locked="0"/>
    </xf>
    <xf numFmtId="39" fontId="55" fillId="0" borderId="0" applyFont="0" applyFill="0" applyBorder="0" applyAlignment="0" applyProtection="0"/>
    <xf numFmtId="188" fontId="75" fillId="0" borderId="0" applyFont="0" applyFill="0" applyBorder="0" applyAlignment="0">
      <protection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55" fillId="0" borderId="0" applyFill="0" applyBorder="0" applyAlignment="0">
      <protection/>
    </xf>
    <xf numFmtId="176" fontId="55" fillId="0" borderId="0" applyFill="0" applyBorder="0" applyAlignment="0">
      <protection/>
    </xf>
    <xf numFmtId="180" fontId="55" fillId="0" borderId="0" applyFill="0" applyBorder="0" applyAlignment="0">
      <protection/>
    </xf>
    <xf numFmtId="181" fontId="55" fillId="0" borderId="0" applyFill="0" applyBorder="0" applyAlignment="0">
      <protection/>
    </xf>
    <xf numFmtId="176" fontId="55" fillId="0" borderId="0" applyFill="0" applyBorder="0" applyAlignment="0">
      <protection/>
    </xf>
    <xf numFmtId="0" fontId="76" fillId="34" borderId="7">
      <alignment/>
      <protection/>
    </xf>
    <xf numFmtId="0" fontId="77" fillId="0" borderId="0">
      <alignment/>
      <protection/>
    </xf>
    <xf numFmtId="0" fontId="48" fillId="0" borderId="0" applyProtection="0">
      <alignment/>
    </xf>
    <xf numFmtId="0" fontId="76" fillId="35" borderId="0" applyNumberFormat="0" applyBorder="0" applyAlignment="0" applyProtection="0"/>
    <xf numFmtId="0" fontId="78" fillId="0" borderId="0">
      <alignment/>
      <protection/>
    </xf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79" fillId="36" borderId="0">
      <alignment/>
      <protection/>
    </xf>
    <xf numFmtId="0" fontId="80" fillId="0" borderId="0">
      <alignment horizontal="left"/>
      <protection/>
    </xf>
    <xf numFmtId="0" fontId="81" fillId="0" borderId="8" applyNumberFormat="0" applyProtection="0">
      <alignment/>
    </xf>
    <xf numFmtId="0" fontId="81" fillId="0" borderId="9">
      <alignment horizontal="left" vertical="center"/>
      <protection/>
    </xf>
    <xf numFmtId="0" fontId="82" fillId="0" borderId="1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4" fillId="0" borderId="0" applyNumberFormat="0" applyFill="0" applyBorder="0">
      <alignment/>
      <protection locked="0"/>
    </xf>
    <xf numFmtId="0" fontId="85" fillId="0" borderId="0" applyNumberFormat="0" applyFill="0" applyBorder="0">
      <alignment/>
      <protection locked="0"/>
    </xf>
    <xf numFmtId="0" fontId="86" fillId="0" borderId="0" applyNumberFormat="0" applyFill="0" applyBorder="0">
      <alignment/>
      <protection locked="0"/>
    </xf>
    <xf numFmtId="0" fontId="87" fillId="0" borderId="0" applyNumberFormat="0" applyFill="0" applyBorder="0">
      <alignment/>
      <protection locked="0"/>
    </xf>
    <xf numFmtId="0" fontId="85" fillId="0" borderId="0" applyNumberFormat="0" applyFill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12" borderId="0" applyNumberFormat="0" applyBorder="0" applyAlignment="0" applyProtection="0"/>
    <xf numFmtId="0" fontId="55" fillId="0" borderId="0">
      <alignment/>
      <protection/>
    </xf>
    <xf numFmtId="37" fontId="89" fillId="0" borderId="0" applyFill="0" applyBorder="0" applyAlignment="0">
      <protection locked="0"/>
    </xf>
    <xf numFmtId="189" fontId="89" fillId="0" borderId="11" applyFill="0" applyBorder="0">
      <alignment/>
      <protection locked="0"/>
    </xf>
    <xf numFmtId="0" fontId="76" fillId="10" borderId="7" applyNumberFormat="0" applyBorder="0" applyAlignment="0" applyProtection="0"/>
    <xf numFmtId="176" fontId="89" fillId="0" borderId="0" applyFill="0" applyBorder="0" applyAlignment="0">
      <protection locked="0"/>
    </xf>
    <xf numFmtId="188" fontId="89" fillId="0" borderId="0" applyFill="0" applyBorder="0" applyAlignment="0">
      <protection locked="0"/>
    </xf>
    <xf numFmtId="0" fontId="90" fillId="37" borderId="1" applyAlignment="0">
      <protection locked="0"/>
    </xf>
    <xf numFmtId="0" fontId="65" fillId="0" borderId="0">
      <alignment/>
      <protection/>
    </xf>
    <xf numFmtId="0" fontId="91" fillId="38" borderId="12" applyNumberFormat="0" applyAlignment="0" applyProtection="0"/>
    <xf numFmtId="0" fontId="91" fillId="39" borderId="12" applyNumberFormat="0" applyAlignment="0" applyProtection="0"/>
    <xf numFmtId="0" fontId="91" fillId="38" borderId="12" applyNumberFormat="0" applyAlignment="0" applyProtection="0"/>
    <xf numFmtId="0" fontId="91" fillId="39" borderId="12" applyNumberFormat="0" applyAlignment="0" applyProtection="0"/>
    <xf numFmtId="0" fontId="92" fillId="0" borderId="13" applyNumberFormat="0" applyFont="0" applyFill="0" applyProtection="0">
      <alignment/>
    </xf>
    <xf numFmtId="180" fontId="55" fillId="0" borderId="0" applyFill="0" applyBorder="0" applyAlignment="0">
      <protection/>
    </xf>
    <xf numFmtId="176" fontId="55" fillId="0" borderId="0" applyFill="0" applyBorder="0" applyAlignment="0">
      <protection/>
    </xf>
    <xf numFmtId="180" fontId="55" fillId="0" borderId="0" applyFill="0" applyBorder="0" applyAlignment="0">
      <protection/>
    </xf>
    <xf numFmtId="181" fontId="55" fillId="0" borderId="0" applyFill="0" applyBorder="0" applyAlignment="0">
      <protection/>
    </xf>
    <xf numFmtId="176" fontId="55" fillId="0" borderId="0" applyFill="0" applyBorder="0" applyAlignment="0">
      <protection/>
    </xf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3" fontId="93" fillId="0" borderId="0" applyFont="0" applyFill="0" applyBorder="0" applyAlignment="0" applyProtection="0"/>
    <xf numFmtId="0" fontId="94" fillId="0" borderId="14">
      <alignment/>
      <protection/>
    </xf>
    <xf numFmtId="190" fontId="95" fillId="0" borderId="0" applyFont="0" applyFill="0" applyBorder="0" applyAlignment="0" applyProtection="0"/>
    <xf numFmtId="0" fontId="81" fillId="40" borderId="15">
      <alignment/>
      <protection/>
    </xf>
    <xf numFmtId="0" fontId="96" fillId="0" borderId="16" applyNumberFormat="0" applyFill="0" applyAlignment="0" applyProtection="0"/>
    <xf numFmtId="0" fontId="97" fillId="0" borderId="0" applyNumberFormat="0" applyFill="0" applyBorder="0" applyProtection="0">
      <alignment horizontal="center"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9" fillId="0" borderId="17" applyNumberFormat="0" applyFill="0" applyAlignment="0" applyProtection="0"/>
    <xf numFmtId="0" fontId="100" fillId="0" borderId="18" applyNumberFormat="0" applyFill="0" applyAlignment="0" applyProtection="0"/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101" fillId="0" borderId="19" applyNumberFormat="0" applyFill="0" applyAlignment="0" applyProtection="0"/>
    <xf numFmtId="0" fontId="102" fillId="0" borderId="20" applyNumberFormat="0" applyFill="0" applyAlignment="0" applyProtection="0"/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98" fillId="41" borderId="0">
      <alignment horizontal="center" vertical="center" wrapText="1"/>
      <protection/>
    </xf>
    <xf numFmtId="0" fontId="103" fillId="0" borderId="0">
      <alignment horizontal="left" vertical="top" wrapText="1"/>
      <protection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>
      <alignment/>
      <protection/>
    </xf>
    <xf numFmtId="0" fontId="107" fillId="42" borderId="0" applyNumberFormat="0" applyBorder="0" applyAlignment="0" applyProtection="0"/>
    <xf numFmtId="0" fontId="107" fillId="21" borderId="0" applyNumberFormat="0" applyBorder="0" applyAlignment="0" applyProtection="0"/>
    <xf numFmtId="0" fontId="107" fillId="42" borderId="0" applyNumberFormat="0" applyBorder="0" applyAlignment="0" applyProtection="0"/>
    <xf numFmtId="0" fontId="107" fillId="21" borderId="0" applyNumberFormat="0" applyBorder="0" applyAlignment="0" applyProtection="0"/>
    <xf numFmtId="0" fontId="108" fillId="21" borderId="0" applyNumberFormat="0" applyBorder="0" applyAlignment="0" applyProtection="0"/>
    <xf numFmtId="37" fontId="109" fillId="0" borderId="0">
      <alignment/>
      <protection/>
    </xf>
    <xf numFmtId="174" fontId="68" fillId="0" borderId="1">
      <alignment vertical="center"/>
      <protection locked="0"/>
    </xf>
    <xf numFmtId="0" fontId="48" fillId="0" borderId="0" applyNumberFormat="0" applyFill="0" applyBorder="0" applyAlignment="0" applyProtection="0"/>
    <xf numFmtId="191" fontId="11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5" fontId="111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 applyProtection="0">
      <alignment/>
    </xf>
    <xf numFmtId="0" fontId="114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16" fillId="0" borderId="0">
      <alignment/>
      <protection/>
    </xf>
    <xf numFmtId="174" fontId="60" fillId="37" borderId="1" applyProtection="0">
      <alignment vertical="center" wrapText="1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" fontId="55" fillId="0" borderId="0" applyFont="0" applyFill="0" applyBorder="0" applyAlignment="0" applyProtection="0"/>
    <xf numFmtId="181" fontId="75" fillId="0" borderId="21" applyFont="0" applyFill="0" applyBorder="0" applyProtection="0">
      <alignment/>
    </xf>
    <xf numFmtId="193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6" fontId="117" fillId="0" borderId="0" applyFont="0" applyFill="0" applyBorder="0" applyAlignment="0" applyProtection="0"/>
    <xf numFmtId="197" fontId="117" fillId="0" borderId="0" applyFont="0" applyFill="0" applyBorder="0" applyAlignment="0" applyProtection="0"/>
    <xf numFmtId="10" fontId="71" fillId="0" borderId="0" applyFont="0" applyFill="0" applyBorder="0" applyAlignment="0" applyProtection="0"/>
    <xf numFmtId="0" fontId="118" fillId="0" borderId="22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68" fillId="0" borderId="1">
      <alignment vertical="center" wrapText="1"/>
      <protection locked="0"/>
    </xf>
    <xf numFmtId="0" fontId="120" fillId="0" borderId="0">
      <alignment horizontal="justify" vertical="top" wrapText="1"/>
      <protection/>
    </xf>
    <xf numFmtId="0" fontId="121" fillId="0" borderId="1">
      <alignment horizontal="justify" vertical="center" wrapText="1"/>
      <protection locked="0"/>
    </xf>
    <xf numFmtId="0" fontId="48" fillId="43" borderId="23" applyNumberFormat="0" applyAlignment="0" applyProtection="0"/>
    <xf numFmtId="0" fontId="1" fillId="10" borderId="23" applyNumberFormat="0" applyFont="0" applyAlignment="0" applyProtection="0"/>
    <xf numFmtId="0" fontId="48" fillId="10" borderId="23" applyNumberFormat="0" applyFont="0" applyAlignment="0" applyProtection="0"/>
    <xf numFmtId="0" fontId="48" fillId="43" borderId="23" applyNumberFormat="0" applyAlignment="0" applyProtection="0"/>
    <xf numFmtId="0" fontId="48" fillId="10" borderId="23" applyNumberFormat="0" applyFont="0" applyAlignment="0" applyProtection="0"/>
    <xf numFmtId="0" fontId="1" fillId="10" borderId="23" applyNumberFormat="0" applyFont="0" applyAlignment="0" applyProtection="0"/>
    <xf numFmtId="0" fontId="48" fillId="10" borderId="23" applyNumberFormat="0" applyFont="0" applyAlignment="0" applyProtection="0"/>
    <xf numFmtId="0" fontId="76" fillId="35" borderId="7">
      <alignment/>
      <protection/>
    </xf>
    <xf numFmtId="180" fontId="55" fillId="0" borderId="0" applyFill="0" applyBorder="0" applyAlignment="0">
      <protection/>
    </xf>
    <xf numFmtId="176" fontId="55" fillId="0" borderId="0" applyFill="0" applyBorder="0" applyAlignment="0">
      <protection/>
    </xf>
    <xf numFmtId="180" fontId="55" fillId="0" borderId="0" applyFill="0" applyBorder="0" applyAlignment="0">
      <protection/>
    </xf>
    <xf numFmtId="181" fontId="55" fillId="0" borderId="0" applyFill="0" applyBorder="0" applyAlignment="0">
      <protection/>
    </xf>
    <xf numFmtId="176" fontId="55" fillId="0" borderId="0" applyFill="0" applyBorder="0" applyAlignment="0">
      <protection/>
    </xf>
    <xf numFmtId="0" fontId="122" fillId="0" borderId="24" applyNumberFormat="0" applyFill="0" applyAlignment="0" applyProtection="0"/>
    <xf numFmtId="0" fontId="123" fillId="0" borderId="25" applyNumberFormat="0" applyFill="0" applyAlignment="0" applyProtection="0"/>
    <xf numFmtId="3" fontId="62" fillId="0" borderId="7" applyFill="0">
      <alignment horizontal="right" vertical="center"/>
      <protection/>
    </xf>
    <xf numFmtId="0" fontId="62" fillId="0" borderId="7">
      <alignment horizontal="left" vertical="center" wrapText="1"/>
      <protection/>
    </xf>
    <xf numFmtId="0" fontId="71" fillId="44" borderId="0" applyNumberFormat="0" applyFont="0" applyBorder="0" applyAlignment="0" applyProtection="0"/>
    <xf numFmtId="0" fontId="124" fillId="0" borderId="0" applyNumberFormat="0">
      <alignment/>
      <protection/>
    </xf>
    <xf numFmtId="0" fontId="125" fillId="0" borderId="0">
      <alignment/>
      <protection/>
    </xf>
    <xf numFmtId="174" fontId="60" fillId="45" borderId="1" applyProtection="0">
      <alignment vertical="center"/>
    </xf>
    <xf numFmtId="0" fontId="126" fillId="9" borderId="0" applyNumberFormat="0" applyBorder="0" applyAlignment="0" applyProtection="0"/>
    <xf numFmtId="0" fontId="126" fillId="2" borderId="0" applyNumberFormat="0" applyBorder="0" applyAlignment="0" applyProtection="0"/>
    <xf numFmtId="0" fontId="126" fillId="9" borderId="0" applyNumberFormat="0" applyBorder="0" applyAlignment="0" applyProtection="0"/>
    <xf numFmtId="0" fontId="126" fillId="2" borderId="0" applyNumberFormat="0" applyBorder="0" applyAlignment="0" applyProtection="0"/>
    <xf numFmtId="0" fontId="126" fillId="15" borderId="0" applyNumberFormat="0" applyBorder="0" applyAlignment="0" applyProtection="0"/>
    <xf numFmtId="0" fontId="127" fillId="0" borderId="0">
      <alignment/>
      <protection/>
    </xf>
    <xf numFmtId="0" fontId="1" fillId="0" borderId="0">
      <alignment/>
      <protection/>
    </xf>
    <xf numFmtId="0" fontId="125" fillId="46" borderId="0">
      <alignment horizontal="left"/>
      <protection/>
    </xf>
    <xf numFmtId="0" fontId="128" fillId="47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8" fillId="0" borderId="0" applyProtection="0">
      <alignment/>
    </xf>
    <xf numFmtId="0" fontId="94" fillId="0" borderId="0">
      <alignment/>
      <protection/>
    </xf>
    <xf numFmtId="38" fontId="129" fillId="0" borderId="0" applyFill="0" applyBorder="0" applyAlignment="0" applyProtection="0"/>
    <xf numFmtId="196" fontId="130" fillId="0" borderId="0" applyFill="0" applyBorder="0" applyAlignment="0" applyProtection="0"/>
    <xf numFmtId="198" fontId="131" fillId="0" borderId="9">
      <alignment vertical="top" wrapText="1"/>
      <protection locked="0"/>
    </xf>
    <xf numFmtId="49" fontId="72" fillId="0" borderId="0" applyFill="0" applyBorder="0" applyAlignment="0">
      <protection/>
    </xf>
    <xf numFmtId="199" fontId="1" fillId="0" borderId="0" applyFill="0" applyBorder="0" applyAlignment="0">
      <protection/>
    </xf>
    <xf numFmtId="199" fontId="1" fillId="0" borderId="0" applyFill="0" applyBorder="0" applyAlignment="0">
      <protection/>
    </xf>
    <xf numFmtId="199" fontId="1" fillId="0" borderId="0" applyFill="0" applyBorder="0" applyAlignment="0">
      <protection/>
    </xf>
    <xf numFmtId="199" fontId="1" fillId="0" borderId="0" applyFill="0" applyBorder="0" applyAlignment="0">
      <protection/>
    </xf>
    <xf numFmtId="200" fontId="1" fillId="0" borderId="0" applyFill="0" applyBorder="0" applyAlignment="0">
      <protection/>
    </xf>
    <xf numFmtId="200" fontId="1" fillId="0" borderId="0" applyFill="0" applyBorder="0" applyAlignment="0">
      <protection/>
    </xf>
    <xf numFmtId="200" fontId="1" fillId="0" borderId="0" applyFill="0" applyBorder="0" applyAlignment="0">
      <protection/>
    </xf>
    <xf numFmtId="200" fontId="1" fillId="0" borderId="0" applyFill="0" applyBorder="0" applyAlignment="0">
      <protection/>
    </xf>
    <xf numFmtId="0" fontId="123" fillId="0" borderId="0" applyNumberFormat="0" applyFill="0" applyBorder="0" applyAlignment="0" applyProtection="0"/>
    <xf numFmtId="201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18" fontId="74" fillId="0" borderId="0" applyFont="0" applyFill="0" applyBorder="0" applyProtection="0">
      <alignment/>
    </xf>
    <xf numFmtId="0" fontId="71" fillId="0" borderId="26" applyNumberFormat="0" applyFont="0" applyFill="0" applyAlignment="0" applyProtection="0"/>
    <xf numFmtId="0" fontId="125" fillId="0" borderId="0">
      <alignment/>
      <protection/>
    </xf>
    <xf numFmtId="203" fontId="132" fillId="0" borderId="7">
      <alignment horizontal="right" vertical="center"/>
      <protection/>
    </xf>
    <xf numFmtId="0" fontId="117" fillId="0" borderId="27" applyNumberFormat="0" applyFont="0" applyFill="0" applyAlignment="0" applyProtection="0"/>
    <xf numFmtId="0" fontId="133" fillId="16" borderId="28" applyNumberFormat="0" applyAlignment="0" applyProtection="0"/>
    <xf numFmtId="0" fontId="133" fillId="13" borderId="28" applyNumberFormat="0" applyAlignment="0" applyProtection="0"/>
    <xf numFmtId="0" fontId="133" fillId="16" borderId="28" applyNumberFormat="0" applyAlignment="0" applyProtection="0"/>
    <xf numFmtId="0" fontId="133" fillId="13" borderId="28" applyNumberFormat="0" applyAlignment="0" applyProtection="0"/>
    <xf numFmtId="0" fontId="133" fillId="21" borderId="28" applyNumberFormat="0" applyAlignment="0" applyProtection="0"/>
    <xf numFmtId="0" fontId="134" fillId="48" borderId="28" applyNumberFormat="0" applyAlignment="0" applyProtection="0"/>
    <xf numFmtId="0" fontId="134" fillId="35" borderId="28" applyNumberFormat="0" applyAlignment="0" applyProtection="0"/>
    <xf numFmtId="0" fontId="134" fillId="48" borderId="28" applyNumberFormat="0" applyAlignment="0" applyProtection="0"/>
    <xf numFmtId="0" fontId="134" fillId="35" borderId="28" applyNumberFormat="0" applyAlignment="0" applyProtection="0"/>
    <xf numFmtId="0" fontId="135" fillId="49" borderId="28" applyNumberFormat="0" applyAlignment="0" applyProtection="0"/>
    <xf numFmtId="174" fontId="136" fillId="50" borderId="1">
      <alignment horizontal="right" vertical="center"/>
      <protection locked="0"/>
    </xf>
    <xf numFmtId="0" fontId="137" fillId="48" borderId="29" applyNumberFormat="0" applyAlignment="0" applyProtection="0"/>
    <xf numFmtId="0" fontId="137" fillId="35" borderId="29" applyNumberFormat="0" applyAlignment="0" applyProtection="0"/>
    <xf numFmtId="0" fontId="137" fillId="48" borderId="29" applyNumberFormat="0" applyAlignment="0" applyProtection="0"/>
    <xf numFmtId="0" fontId="137" fillId="35" borderId="29" applyNumberFormat="0" applyAlignment="0" applyProtection="0"/>
    <xf numFmtId="0" fontId="137" fillId="49" borderId="29" applyNumberFormat="0" applyAlignment="0" applyProtection="0"/>
    <xf numFmtId="0" fontId="138" fillId="0" borderId="0" applyNumberFormat="0" applyFill="0" applyBorder="0" applyAlignment="0" applyProtection="0"/>
    <xf numFmtId="20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132" fillId="0" borderId="9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3" fontId="73" fillId="0" borderId="0">
      <alignment/>
      <protection/>
    </xf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54" borderId="0" applyNumberFormat="0" applyBorder="0" applyAlignment="0" applyProtection="0"/>
    <xf numFmtId="0" fontId="58" fillId="45" borderId="0" applyNumberFormat="0" applyBorder="0" applyAlignment="0" applyProtection="0"/>
    <xf numFmtId="0" fontId="58" fillId="54" borderId="0" applyNumberFormat="0" applyBorder="0" applyAlignment="0" applyProtection="0"/>
    <xf numFmtId="0" fontId="58" fillId="26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23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57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58" borderId="0" applyNumberFormat="0" applyBorder="0" applyAlignment="0" applyProtection="0"/>
    <xf numFmtId="0" fontId="58" fillId="26" borderId="0" applyNumberFormat="0" applyBorder="0" applyAlignment="0" applyProtection="0"/>
    <xf numFmtId="0" fontId="58" fillId="58" borderId="0" applyNumberFormat="0" applyBorder="0" applyAlignment="0" applyProtection="0"/>
    <xf numFmtId="0" fontId="58" fillId="26" borderId="0" applyNumberFormat="0" applyBorder="0" applyAlignment="0" applyProtection="0"/>
    <xf numFmtId="0" fontId="58" fillId="54" borderId="0" applyNumberFormat="0" applyBorder="0" applyAlignment="0" applyProtection="0"/>
    <xf numFmtId="192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0" fillId="0" borderId="0">
      <alignment/>
      <protection/>
    </xf>
    <xf numFmtId="0" fontId="70" fillId="0" borderId="0">
      <alignment/>
      <protection/>
    </xf>
  </cellStyleXfs>
  <cellXfs count="715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59" borderId="0" xfId="0" applyFont="1" applyFill="1" applyAlignment="1" applyProtection="1">
      <alignment horizontal="left" vertical="center"/>
      <protection/>
    </xf>
    <xf numFmtId="0" fontId="15" fillId="59" borderId="0" xfId="0" applyFont="1" applyFill="1" applyAlignment="1" applyProtection="1">
      <alignment vertical="center"/>
      <protection/>
    </xf>
    <xf numFmtId="0" fontId="16" fillId="59" borderId="0" xfId="0" applyFont="1" applyFill="1" applyAlignment="1" applyProtection="1">
      <alignment horizontal="left" vertical="center"/>
      <protection/>
    </xf>
    <xf numFmtId="0" fontId="17" fillId="59" borderId="0" xfId="20" applyFont="1" applyFill="1" applyAlignment="1" applyProtection="1">
      <alignment vertical="center"/>
      <protection/>
    </xf>
    <xf numFmtId="0" fontId="41" fillId="59" borderId="0" xfId="20" applyFill="1"/>
    <xf numFmtId="0" fontId="0" fillId="59" borderId="0" xfId="0" applyFill="1"/>
    <xf numFmtId="0" fontId="14" fillId="59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Border="1"/>
    <xf numFmtId="0" fontId="19" fillId="0" borderId="0" xfId="0" applyFont="1" applyBorder="1" applyAlignment="1">
      <alignment horizontal="left" vertical="center"/>
    </xf>
    <xf numFmtId="0" fontId="0" fillId="0" borderId="34" xfId="0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4" fillId="60" borderId="0" xfId="0" applyFont="1" applyFill="1" applyBorder="1" applyAlignment="1" applyProtection="1">
      <alignment horizontal="left" vertical="center"/>
      <protection locked="0"/>
    </xf>
    <xf numFmtId="49" fontId="4" fillId="6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Border="1"/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0" fillId="61" borderId="0" xfId="0" applyFont="1" applyFill="1" applyBorder="1" applyAlignment="1">
      <alignment vertical="center"/>
    </xf>
    <xf numFmtId="0" fontId="5" fillId="61" borderId="37" xfId="0" applyFont="1" applyFill="1" applyBorder="1" applyAlignment="1">
      <alignment horizontal="left" vertical="center"/>
    </xf>
    <xf numFmtId="0" fontId="0" fillId="61" borderId="38" xfId="0" applyFont="1" applyFill="1" applyBorder="1" applyAlignment="1">
      <alignment vertical="center"/>
    </xf>
    <xf numFmtId="0" fontId="5" fillId="61" borderId="38" xfId="0" applyFont="1" applyFill="1" applyBorder="1" applyAlignment="1">
      <alignment horizontal="center" vertical="center"/>
    </xf>
    <xf numFmtId="0" fontId="0" fillId="61" borderId="34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62" borderId="38" xfId="0" applyFont="1" applyFill="1" applyBorder="1" applyAlignment="1">
      <alignment vertical="center"/>
    </xf>
    <xf numFmtId="0" fontId="4" fillId="62" borderId="45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5" fillId="0" borderId="5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44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4" fontId="32" fillId="0" borderId="5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4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2" fillId="0" borderId="51" xfId="0" applyNumberFormat="1" applyFont="1" applyBorder="1" applyAlignment="1">
      <alignment vertical="center"/>
    </xf>
    <xf numFmtId="4" fontId="32" fillId="0" borderId="52" xfId="0" applyNumberFormat="1" applyFont="1" applyBorder="1" applyAlignment="1">
      <alignment vertical="center"/>
    </xf>
    <xf numFmtId="166" fontId="32" fillId="0" borderId="52" xfId="0" applyNumberFormat="1" applyFont="1" applyBorder="1" applyAlignment="1">
      <alignment vertical="center"/>
    </xf>
    <xf numFmtId="4" fontId="32" fillId="0" borderId="53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5" fillId="59" borderId="0" xfId="0" applyFont="1" applyFill="1" applyAlignment="1">
      <alignment vertical="center"/>
    </xf>
    <xf numFmtId="0" fontId="16" fillId="59" borderId="0" xfId="0" applyFont="1" applyFill="1" applyAlignment="1">
      <alignment horizontal="left" vertical="center"/>
    </xf>
    <xf numFmtId="0" fontId="33" fillId="59" borderId="0" xfId="20" applyFont="1" applyFill="1" applyAlignment="1">
      <alignment vertical="center"/>
    </xf>
    <xf numFmtId="0" fontId="15" fillId="59" borderId="0" xfId="0" applyFont="1" applyFill="1" applyAlignme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>
      <alignment vertical="center" wrapText="1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5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62" borderId="0" xfId="0" applyFont="1" applyFill="1" applyBorder="1" applyAlignment="1">
      <alignment vertical="center"/>
    </xf>
    <xf numFmtId="0" fontId="5" fillId="62" borderId="37" xfId="0" applyFont="1" applyFill="1" applyBorder="1" applyAlignment="1">
      <alignment horizontal="left" vertical="center"/>
    </xf>
    <xf numFmtId="0" fontId="5" fillId="62" borderId="38" xfId="0" applyFont="1" applyFill="1" applyBorder="1" applyAlignment="1">
      <alignment horizontal="right" vertical="center"/>
    </xf>
    <xf numFmtId="0" fontId="5" fillId="62" borderId="38" xfId="0" applyFont="1" applyFill="1" applyBorder="1" applyAlignment="1">
      <alignment horizontal="center" vertical="center"/>
    </xf>
    <xf numFmtId="0" fontId="0" fillId="62" borderId="38" xfId="0" applyFont="1" applyFill="1" applyBorder="1" applyAlignment="1" applyProtection="1">
      <alignment vertical="center"/>
      <protection locked="0"/>
    </xf>
    <xf numFmtId="4" fontId="5" fillId="62" borderId="38" xfId="0" applyNumberFormat="1" applyFont="1" applyFill="1" applyBorder="1" applyAlignment="1">
      <alignment vertical="center"/>
    </xf>
    <xf numFmtId="0" fontId="0" fillId="62" borderId="55" xfId="0" applyFont="1" applyFill="1" applyBorder="1" applyAlignment="1">
      <alignment vertical="center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>
      <alignment vertical="center"/>
    </xf>
    <xf numFmtId="0" fontId="4" fillId="62" borderId="0" xfId="0" applyFont="1" applyFill="1" applyBorder="1" applyAlignment="1">
      <alignment horizontal="left" vertical="center"/>
    </xf>
    <xf numFmtId="0" fontId="0" fillId="62" borderId="0" xfId="0" applyFont="1" applyFill="1" applyBorder="1" applyAlignment="1" applyProtection="1">
      <alignment vertical="center"/>
      <protection locked="0"/>
    </xf>
    <xf numFmtId="0" fontId="4" fillId="62" borderId="0" xfId="0" applyFont="1" applyFill="1" applyBorder="1" applyAlignment="1">
      <alignment horizontal="right" vertical="center"/>
    </xf>
    <xf numFmtId="0" fontId="0" fillId="62" borderId="34" xfId="0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2" xfId="0" applyFont="1" applyBorder="1" applyAlignment="1">
      <alignment horizontal="left" vertical="center"/>
    </xf>
    <xf numFmtId="0" fontId="7" fillId="0" borderId="52" xfId="0" applyFont="1" applyBorder="1" applyAlignment="1">
      <alignment vertical="center"/>
    </xf>
    <xf numFmtId="0" fontId="7" fillId="0" borderId="52" xfId="0" applyFont="1" applyBorder="1" applyAlignment="1" applyProtection="1">
      <alignment vertical="center"/>
      <protection locked="0"/>
    </xf>
    <xf numFmtId="4" fontId="7" fillId="0" borderId="52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2" xfId="0" applyFont="1" applyBorder="1" applyAlignment="1">
      <alignment horizontal="left" vertical="center"/>
    </xf>
    <xf numFmtId="0" fontId="8" fillId="0" borderId="52" xfId="0" applyFont="1" applyBorder="1" applyAlignment="1">
      <alignment vertical="center"/>
    </xf>
    <xf numFmtId="0" fontId="8" fillId="0" borderId="52" xfId="0" applyFont="1" applyBorder="1" applyAlignment="1" applyProtection="1">
      <alignment vertical="center"/>
      <protection locked="0"/>
    </xf>
    <xf numFmtId="4" fontId="8" fillId="0" borderId="5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center" vertical="center" wrapText="1"/>
    </xf>
    <xf numFmtId="0" fontId="4" fillId="62" borderId="46" xfId="0" applyFont="1" applyFill="1" applyBorder="1" applyAlignment="1">
      <alignment horizontal="center" vertical="center" wrapText="1"/>
    </xf>
    <xf numFmtId="0" fontId="4" fillId="62" borderId="47" xfId="0" applyFont="1" applyFill="1" applyBorder="1" applyAlignment="1">
      <alignment horizontal="center" vertical="center" wrapText="1"/>
    </xf>
    <xf numFmtId="0" fontId="4" fillId="62" borderId="47" xfId="0" applyFont="1" applyFill="1" applyBorder="1" applyAlignment="1" applyProtection="1">
      <alignment horizontal="center" vertical="center" wrapText="1"/>
      <protection locked="0"/>
    </xf>
    <xf numFmtId="0" fontId="4" fillId="62" borderId="48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6" fillId="0" borderId="42" xfId="0" applyNumberFormat="1" applyFont="1" applyBorder="1" applyAlignment="1">
      <alignment/>
    </xf>
    <xf numFmtId="166" fontId="36" fillId="0" borderId="43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9" fillId="0" borderId="3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50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44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49" fontId="0" fillId="0" borderId="56" xfId="0" applyNumberFormat="1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167" fontId="0" fillId="0" borderId="56" xfId="0" applyNumberFormat="1" applyFont="1" applyBorder="1" applyAlignment="1" applyProtection="1">
      <alignment vertical="center"/>
      <protection locked="0"/>
    </xf>
    <xf numFmtId="4" fontId="0" fillId="60" borderId="56" xfId="0" applyNumberFormat="1" applyFont="1" applyFill="1" applyBorder="1" applyAlignment="1" applyProtection="1">
      <alignment vertical="center"/>
      <protection locked="0"/>
    </xf>
    <xf numFmtId="4" fontId="0" fillId="0" borderId="56" xfId="0" applyNumberFormat="1" applyFont="1" applyBorder="1" applyAlignment="1" applyProtection="1">
      <alignment vertical="center"/>
      <protection locked="0"/>
    </xf>
    <xf numFmtId="0" fontId="3" fillId="60" borderId="5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3" fillId="0" borderId="4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3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5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39" fillId="0" borderId="56" xfId="0" applyFont="1" applyBorder="1" applyAlignment="1" applyProtection="1">
      <alignment horizontal="center" vertical="center"/>
      <protection locked="0"/>
    </xf>
    <xf numFmtId="49" fontId="39" fillId="0" borderId="56" xfId="0" applyNumberFormat="1" applyFont="1" applyBorder="1" applyAlignment="1" applyProtection="1">
      <alignment horizontal="left" vertical="center" wrapText="1"/>
      <protection locked="0"/>
    </xf>
    <xf numFmtId="0" fontId="39" fillId="0" borderId="56" xfId="0" applyFont="1" applyBorder="1" applyAlignment="1" applyProtection="1">
      <alignment horizontal="left" vertical="center" wrapText="1"/>
      <protection locked="0"/>
    </xf>
    <xf numFmtId="0" fontId="39" fillId="0" borderId="56" xfId="0" applyFont="1" applyBorder="1" applyAlignment="1" applyProtection="1">
      <alignment horizontal="center" vertical="center" wrapText="1"/>
      <protection locked="0"/>
    </xf>
    <xf numFmtId="167" fontId="39" fillId="0" borderId="56" xfId="0" applyNumberFormat="1" applyFont="1" applyBorder="1" applyAlignment="1" applyProtection="1">
      <alignment vertical="center"/>
      <protection locked="0"/>
    </xf>
    <xf numFmtId="4" fontId="39" fillId="60" borderId="56" xfId="0" applyNumberFormat="1" applyFont="1" applyFill="1" applyBorder="1" applyAlignment="1" applyProtection="1">
      <alignment vertical="center"/>
      <protection locked="0"/>
    </xf>
    <xf numFmtId="4" fontId="39" fillId="0" borderId="56" xfId="0" applyNumberFormat="1" applyFont="1" applyBorder="1" applyAlignment="1" applyProtection="1">
      <alignment vertical="center"/>
      <protection locked="0"/>
    </xf>
    <xf numFmtId="0" fontId="39" fillId="0" borderId="33" xfId="0" applyFont="1" applyBorder="1" applyAlignment="1">
      <alignment vertical="center"/>
    </xf>
    <xf numFmtId="0" fontId="39" fillId="60" borderId="56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167" fontId="0" fillId="60" borderId="56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57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58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59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6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58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59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60" xfId="0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 vertical="top"/>
      <protection locked="0"/>
    </xf>
    <xf numFmtId="49" fontId="43" fillId="63" borderId="61" xfId="21" applyNumberFormat="1" applyFont="1" applyFill="1" applyBorder="1" applyAlignment="1">
      <alignment horizontal="left"/>
      <protection/>
    </xf>
    <xf numFmtId="4" fontId="43" fillId="63" borderId="61" xfId="21" applyNumberFormat="1" applyFont="1" applyFill="1" applyBorder="1" applyAlignment="1">
      <alignment horizontal="left"/>
      <protection/>
    </xf>
    <xf numFmtId="0" fontId="2" fillId="0" borderId="0" xfId="21">
      <alignment/>
      <protection/>
    </xf>
    <xf numFmtId="49" fontId="44" fillId="64" borderId="61" xfId="21" applyNumberFormat="1" applyFont="1" applyFill="1" applyBorder="1" applyAlignment="1">
      <alignment horizontal="left"/>
      <protection/>
    </xf>
    <xf numFmtId="4" fontId="44" fillId="64" borderId="61" xfId="21" applyNumberFormat="1" applyFont="1" applyFill="1" applyBorder="1" applyAlignment="1">
      <alignment horizontal="right"/>
      <protection/>
    </xf>
    <xf numFmtId="49" fontId="43" fillId="65" borderId="61" xfId="21" applyNumberFormat="1" applyFont="1" applyFill="1" applyBorder="1" applyAlignment="1">
      <alignment horizontal="left"/>
      <protection/>
    </xf>
    <xf numFmtId="4" fontId="43" fillId="65" borderId="61" xfId="21" applyNumberFormat="1" applyFont="1" applyFill="1" applyBorder="1" applyAlignment="1">
      <alignment horizontal="right"/>
      <protection/>
    </xf>
    <xf numFmtId="49" fontId="45" fillId="66" borderId="61" xfId="21" applyNumberFormat="1" applyFont="1" applyFill="1" applyBorder="1" applyAlignment="1">
      <alignment horizontal="left"/>
      <protection/>
    </xf>
    <xf numFmtId="4" fontId="45" fillId="66" borderId="61" xfId="21" applyNumberFormat="1" applyFont="1" applyFill="1" applyBorder="1" applyAlignment="1">
      <alignment horizontal="right"/>
      <protection/>
    </xf>
    <xf numFmtId="49" fontId="46" fillId="67" borderId="61" xfId="21" applyNumberFormat="1" applyFont="1" applyFill="1" applyBorder="1" applyAlignment="1">
      <alignment horizontal="left"/>
      <protection/>
    </xf>
    <xf numFmtId="4" fontId="46" fillId="67" borderId="61" xfId="21" applyNumberFormat="1" applyFont="1" applyFill="1" applyBorder="1" applyAlignment="1">
      <alignment horizontal="right"/>
      <protection/>
    </xf>
    <xf numFmtId="49" fontId="44" fillId="64" borderId="61" xfId="21" applyNumberFormat="1" applyFont="1" applyFill="1" applyBorder="1" applyAlignment="1">
      <alignment horizontal="center"/>
      <protection/>
    </xf>
    <xf numFmtId="49" fontId="2" fillId="0" borderId="0" xfId="21" applyNumberFormat="1">
      <alignment/>
      <protection/>
    </xf>
    <xf numFmtId="4" fontId="2" fillId="0" borderId="0" xfId="21" applyNumberFormat="1">
      <alignment/>
      <protection/>
    </xf>
    <xf numFmtId="49" fontId="47" fillId="68" borderId="61" xfId="21" applyNumberFormat="1" applyFont="1" applyFill="1" applyBorder="1" applyAlignment="1">
      <alignment horizontal="left"/>
      <protection/>
    </xf>
    <xf numFmtId="4" fontId="47" fillId="68" borderId="61" xfId="21" applyNumberFormat="1" applyFont="1" applyFill="1" applyBorder="1" applyAlignment="1">
      <alignment horizontal="left"/>
      <protection/>
    </xf>
    <xf numFmtId="4" fontId="47" fillId="68" borderId="61" xfId="21" applyNumberFormat="1" applyFont="1" applyFill="1" applyBorder="1" applyAlignment="1">
      <alignment horizontal="right"/>
      <protection/>
    </xf>
    <xf numFmtId="4" fontId="43" fillId="65" borderId="61" xfId="21" applyNumberFormat="1" applyFont="1" applyFill="1" applyBorder="1" applyAlignment="1">
      <alignment horizontal="left"/>
      <protection/>
    </xf>
    <xf numFmtId="4" fontId="44" fillId="64" borderId="61" xfId="21" applyNumberFormat="1" applyFont="1" applyFill="1" applyBorder="1" applyAlignment="1">
      <alignment horizontal="left"/>
      <protection/>
    </xf>
    <xf numFmtId="0" fontId="49" fillId="0" borderId="0" xfId="22" applyFont="1" applyFill="1">
      <alignment/>
      <protection/>
    </xf>
    <xf numFmtId="0" fontId="50" fillId="0" borderId="62" xfId="22" applyFont="1" applyFill="1" applyBorder="1" applyAlignment="1">
      <alignment horizontal="left" vertical="center"/>
      <protection/>
    </xf>
    <xf numFmtId="0" fontId="50" fillId="0" borderId="63" xfId="22" applyFont="1" applyFill="1" applyBorder="1" applyAlignment="1">
      <alignment horizontal="left" vertical="center"/>
      <protection/>
    </xf>
    <xf numFmtId="0" fontId="50" fillId="0" borderId="64" xfId="22" applyFont="1" applyFill="1" applyBorder="1" applyAlignment="1">
      <alignment horizontal="left" vertical="center"/>
      <protection/>
    </xf>
    <xf numFmtId="0" fontId="50" fillId="0" borderId="65" xfId="22" applyFont="1" applyFill="1" applyBorder="1" applyAlignment="1">
      <alignment horizontal="left" vertical="center"/>
      <protection/>
    </xf>
    <xf numFmtId="0" fontId="50" fillId="0" borderId="66" xfId="22" applyFont="1" applyFill="1" applyBorder="1" applyAlignment="1">
      <alignment horizontal="left" vertical="center"/>
      <protection/>
    </xf>
    <xf numFmtId="0" fontId="50" fillId="0" borderId="14" xfId="22" applyFont="1" applyFill="1" applyBorder="1" applyAlignment="1">
      <alignment horizontal="left" vertical="center"/>
      <protection/>
    </xf>
    <xf numFmtId="0" fontId="50" fillId="0" borderId="67" xfId="22" applyFont="1" applyFill="1" applyBorder="1" applyAlignment="1">
      <alignment horizontal="left" vertical="center"/>
      <protection/>
    </xf>
    <xf numFmtId="0" fontId="50" fillId="0" borderId="68" xfId="22" applyFont="1" applyFill="1" applyBorder="1" applyAlignment="1">
      <alignment horizontal="left" vertical="center"/>
      <protection/>
    </xf>
    <xf numFmtId="0" fontId="50" fillId="0" borderId="69" xfId="22" applyFont="1" applyFill="1" applyBorder="1" applyAlignment="1">
      <alignment horizontal="left" vertical="center"/>
      <protection/>
    </xf>
    <xf numFmtId="0" fontId="50" fillId="0" borderId="8" xfId="22" applyFont="1" applyFill="1" applyBorder="1" applyAlignment="1">
      <alignment horizontal="left" vertical="center"/>
      <protection/>
    </xf>
    <xf numFmtId="0" fontId="50" fillId="0" borderId="8" xfId="22" applyFont="1" applyFill="1" applyBorder="1" applyAlignment="1">
      <alignment horizontal="center" vertical="center"/>
      <protection/>
    </xf>
    <xf numFmtId="0" fontId="51" fillId="0" borderId="8" xfId="22" applyFont="1" applyFill="1" applyBorder="1" applyAlignment="1">
      <alignment horizontal="left" vertical="center"/>
      <protection/>
    </xf>
    <xf numFmtId="0" fontId="49" fillId="0" borderId="8" xfId="22" applyFont="1" applyFill="1" applyBorder="1" applyAlignment="1">
      <alignment horizontal="left" vertical="center"/>
      <protection/>
    </xf>
    <xf numFmtId="0" fontId="49" fillId="0" borderId="70" xfId="22" applyFont="1" applyFill="1" applyBorder="1" applyAlignment="1">
      <alignment horizontal="left" vertical="center"/>
      <protection/>
    </xf>
    <xf numFmtId="0" fontId="50" fillId="0" borderId="71" xfId="22" applyFont="1" applyFill="1" applyBorder="1" applyAlignment="1">
      <alignment horizontal="left" vertical="center"/>
      <protection/>
    </xf>
    <xf numFmtId="0" fontId="50" fillId="0" borderId="72" xfId="22" applyFont="1" applyFill="1" applyBorder="1" applyAlignment="1">
      <alignment horizontal="left" vertical="center"/>
      <protection/>
    </xf>
    <xf numFmtId="0" fontId="50" fillId="0" borderId="72" xfId="22" applyFont="1" applyFill="1" applyBorder="1" applyAlignment="1">
      <alignment horizontal="center" vertical="center"/>
      <protection/>
    </xf>
    <xf numFmtId="0" fontId="50" fillId="0" borderId="73" xfId="22" applyFont="1" applyFill="1" applyBorder="1" applyAlignment="1">
      <alignment horizontal="left" vertical="center"/>
      <protection/>
    </xf>
    <xf numFmtId="0" fontId="49" fillId="0" borderId="73" xfId="22" applyFont="1" applyFill="1" applyBorder="1" applyAlignment="1">
      <alignment horizontal="left" vertical="center"/>
      <protection/>
    </xf>
    <xf numFmtId="0" fontId="49" fillId="0" borderId="73" xfId="22" applyFont="1" applyFill="1" applyBorder="1" applyAlignment="1">
      <alignment horizontal="right" vertical="center"/>
      <protection/>
    </xf>
    <xf numFmtId="4" fontId="50" fillId="0" borderId="8" xfId="22" applyNumberFormat="1" applyFont="1" applyFill="1" applyBorder="1" applyAlignment="1">
      <alignment horizontal="right" vertical="center"/>
      <protection/>
    </xf>
    <xf numFmtId="0" fontId="49" fillId="0" borderId="74" xfId="22" applyNumberFormat="1" applyFont="1" applyFill="1" applyBorder="1" applyAlignment="1">
      <alignment horizontal="center" vertical="center"/>
      <protection/>
    </xf>
    <xf numFmtId="0" fontId="49" fillId="0" borderId="75" xfId="22" applyNumberFormat="1" applyFont="1" applyFill="1" applyBorder="1" applyAlignment="1">
      <alignment horizontal="center" vertical="center"/>
      <protection/>
    </xf>
    <xf numFmtId="0" fontId="49" fillId="0" borderId="21" xfId="22" applyNumberFormat="1" applyFont="1" applyFill="1" applyBorder="1" applyAlignment="1">
      <alignment horizontal="center" vertical="center"/>
      <protection/>
    </xf>
    <xf numFmtId="0" fontId="49" fillId="0" borderId="7" xfId="22" applyFont="1" applyFill="1" applyBorder="1" applyAlignment="1" applyProtection="1">
      <alignment horizontal="left" vertical="center" wrapText="1"/>
      <protection hidden="1" locked="0"/>
    </xf>
    <xf numFmtId="0" fontId="49" fillId="0" borderId="7" xfId="22" applyNumberFormat="1" applyFont="1" applyFill="1" applyBorder="1" applyAlignment="1" quotePrefix="1">
      <alignment horizontal="left" vertical="center"/>
      <protection/>
    </xf>
    <xf numFmtId="0" fontId="49" fillId="0" borderId="7" xfId="22" applyFont="1" applyFill="1" applyBorder="1" applyAlignment="1">
      <alignment horizontal="left" vertical="center"/>
      <protection/>
    </xf>
    <xf numFmtId="4" fontId="49" fillId="0" borderId="7" xfId="22" applyNumberFormat="1" applyFont="1" applyFill="1" applyBorder="1" applyAlignment="1">
      <alignment horizontal="right" vertical="center"/>
      <protection/>
    </xf>
    <xf numFmtId="4" fontId="49" fillId="0" borderId="76" xfId="22" applyNumberFormat="1" applyFont="1" applyFill="1" applyBorder="1" applyAlignment="1" quotePrefix="1">
      <alignment horizontal="right" vertical="center"/>
      <protection/>
    </xf>
    <xf numFmtId="4" fontId="49" fillId="0" borderId="77" xfId="22" applyNumberFormat="1" applyFont="1" applyFill="1" applyBorder="1" applyAlignment="1" quotePrefix="1">
      <alignment horizontal="right" vertical="center"/>
      <protection/>
    </xf>
    <xf numFmtId="0" fontId="49" fillId="0" borderId="7" xfId="22" applyNumberFormat="1" applyFont="1" applyFill="1" applyBorder="1" applyAlignment="1">
      <alignment horizontal="left" vertical="center"/>
      <protection/>
    </xf>
    <xf numFmtId="3" fontId="49" fillId="0" borderId="7" xfId="22" applyNumberFormat="1" applyFont="1" applyFill="1" applyBorder="1" applyAlignment="1">
      <alignment horizontal="left" vertical="center"/>
      <protection/>
    </xf>
    <xf numFmtId="4" fontId="49" fillId="0" borderId="7" xfId="22" applyNumberFormat="1" applyFont="1" applyFill="1" applyBorder="1" applyAlignment="1" quotePrefix="1">
      <alignment horizontal="right" vertical="center"/>
      <protection/>
    </xf>
    <xf numFmtId="0" fontId="50" fillId="0" borderId="7" xfId="22" applyFont="1" applyFill="1" applyBorder="1" applyAlignment="1" applyProtection="1">
      <alignment horizontal="left" vertical="center" wrapText="1"/>
      <protection hidden="1" locked="0"/>
    </xf>
    <xf numFmtId="0" fontId="53" fillId="0" borderId="7" xfId="22" applyFont="1" applyFill="1" applyBorder="1" applyAlignment="1" applyProtection="1">
      <alignment horizontal="left" vertical="center" wrapText="1"/>
      <protection hidden="1" locked="0"/>
    </xf>
    <xf numFmtId="0" fontId="53" fillId="0" borderId="7" xfId="22" applyNumberFormat="1" applyFont="1" applyFill="1" applyBorder="1" applyAlignment="1">
      <alignment horizontal="left" vertical="center"/>
      <protection/>
    </xf>
    <xf numFmtId="3" fontId="53" fillId="0" borderId="7" xfId="22" applyNumberFormat="1" applyFont="1" applyFill="1" applyBorder="1" applyAlignment="1">
      <alignment horizontal="left" vertical="center"/>
      <protection/>
    </xf>
    <xf numFmtId="4" fontId="53" fillId="0" borderId="7" xfId="22" applyNumberFormat="1" applyFont="1" applyFill="1" applyBorder="1" applyAlignment="1" quotePrefix="1">
      <alignment horizontal="right" vertical="center"/>
      <protection/>
    </xf>
    <xf numFmtId="0" fontId="53" fillId="0" borderId="7" xfId="22" applyFont="1" applyFill="1" applyBorder="1" applyAlignment="1" applyProtection="1">
      <alignment horizontal="left" vertical="center" wrapText="1"/>
      <protection hidden="1" locked="0"/>
    </xf>
    <xf numFmtId="0" fontId="53" fillId="0" borderId="7" xfId="22" applyNumberFormat="1" applyFont="1" applyFill="1" applyBorder="1" applyAlignment="1">
      <alignment horizontal="left" vertical="center"/>
      <protection/>
    </xf>
    <xf numFmtId="3" fontId="53" fillId="0" borderId="7" xfId="22" applyNumberFormat="1" applyFont="1" applyFill="1" applyBorder="1" applyAlignment="1">
      <alignment horizontal="left" vertical="center"/>
      <protection/>
    </xf>
    <xf numFmtId="4" fontId="53" fillId="0" borderId="7" xfId="22" applyNumberFormat="1" applyFont="1" applyFill="1" applyBorder="1" applyAlignment="1" quotePrefix="1">
      <alignment vertical="center"/>
      <protection/>
    </xf>
    <xf numFmtId="0" fontId="53" fillId="0" borderId="7" xfId="22" applyFont="1" applyFill="1" applyBorder="1" applyAlignment="1" applyProtection="1">
      <alignment horizontal="left" wrapText="1"/>
      <protection hidden="1" locked="0"/>
    </xf>
    <xf numFmtId="0" fontId="53" fillId="0" borderId="7" xfId="22" applyNumberFormat="1" applyFont="1" applyFill="1" applyBorder="1" applyAlignment="1">
      <alignment horizontal="left"/>
      <protection/>
    </xf>
    <xf numFmtId="3" fontId="53" fillId="0" borderId="7" xfId="22" applyNumberFormat="1" applyFont="1" applyFill="1" applyBorder="1" applyAlignment="1">
      <alignment horizontal="left"/>
      <protection/>
    </xf>
    <xf numFmtId="4" fontId="53" fillId="0" borderId="7" xfId="22" applyNumberFormat="1" applyFont="1" applyFill="1" applyBorder="1" applyAlignment="1" quotePrefix="1">
      <alignment horizontal="right"/>
      <protection/>
    </xf>
    <xf numFmtId="0" fontId="49" fillId="0" borderId="78" xfId="22" applyFont="1" applyFill="1" applyBorder="1" applyAlignment="1" applyProtection="1">
      <alignment horizontal="left" vertical="center" wrapText="1"/>
      <protection hidden="1" locked="0"/>
    </xf>
    <xf numFmtId="0" fontId="49" fillId="0" borderId="78" xfId="22" applyNumberFormat="1" applyFont="1" applyFill="1" applyBorder="1" applyAlignment="1">
      <alignment horizontal="left" vertical="center"/>
      <protection/>
    </xf>
    <xf numFmtId="3" fontId="49" fillId="0" borderId="78" xfId="22" applyNumberFormat="1" applyFont="1" applyFill="1" applyBorder="1" applyAlignment="1">
      <alignment horizontal="left" vertical="center"/>
      <protection/>
    </xf>
    <xf numFmtId="4" fontId="49" fillId="0" borderId="78" xfId="22" applyNumberFormat="1" applyFont="1" applyFill="1" applyBorder="1" applyAlignment="1" quotePrefix="1">
      <alignment horizontal="right" vertical="center"/>
      <protection/>
    </xf>
    <xf numFmtId="0" fontId="49" fillId="0" borderId="69" xfId="22" applyFont="1" applyFill="1" applyBorder="1">
      <alignment/>
      <protection/>
    </xf>
    <xf numFmtId="0" fontId="49" fillId="0" borderId="8" xfId="22" applyFont="1" applyFill="1" applyBorder="1">
      <alignment/>
      <protection/>
    </xf>
    <xf numFmtId="0" fontId="50" fillId="0" borderId="8" xfId="22" applyFont="1" applyFill="1" applyBorder="1">
      <alignment/>
      <protection/>
    </xf>
    <xf numFmtId="4" fontId="50" fillId="0" borderId="8" xfId="22" applyNumberFormat="1" applyFont="1" applyFill="1" applyBorder="1" applyAlignment="1">
      <alignment horizontal="right"/>
      <protection/>
    </xf>
    <xf numFmtId="4" fontId="50" fillId="0" borderId="70" xfId="22" applyNumberFormat="1" applyFont="1" applyFill="1" applyBorder="1" applyAlignment="1">
      <alignment horizontal="right"/>
      <protection/>
    </xf>
    <xf numFmtId="0" fontId="49" fillId="0" borderId="79" xfId="22" applyFont="1" applyFill="1" applyBorder="1">
      <alignment/>
      <protection/>
    </xf>
    <xf numFmtId="0" fontId="49" fillId="0" borderId="14" xfId="22" applyFont="1" applyFill="1" applyBorder="1">
      <alignment/>
      <protection/>
    </xf>
    <xf numFmtId="4" fontId="54" fillId="0" borderId="14" xfId="22" applyNumberFormat="1" applyFont="1" applyFill="1" applyBorder="1">
      <alignment/>
      <protection/>
    </xf>
    <xf numFmtId="4" fontId="49" fillId="0" borderId="14" xfId="22" applyNumberFormat="1" applyFont="1" applyFill="1" applyBorder="1">
      <alignment/>
      <protection/>
    </xf>
    <xf numFmtId="0" fontId="49" fillId="0" borderId="80" xfId="22" applyFont="1" applyFill="1" applyBorder="1">
      <alignment/>
      <protection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69" borderId="0" xfId="0" applyFont="1" applyFill="1" applyAlignment="1">
      <alignment horizontal="center" vertical="center"/>
    </xf>
    <xf numFmtId="0" fontId="0" fillId="0" borderId="0" xfId="0"/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62" borderId="37" xfId="0" applyFont="1" applyFill="1" applyBorder="1" applyAlignment="1">
      <alignment horizontal="center" vertical="center"/>
    </xf>
    <xf numFmtId="0" fontId="4" fillId="62" borderId="38" xfId="0" applyFont="1" applyFill="1" applyBorder="1" applyAlignment="1">
      <alignment horizontal="left" vertical="center"/>
    </xf>
    <xf numFmtId="0" fontId="4" fillId="62" borderId="38" xfId="0" applyFont="1" applyFill="1" applyBorder="1" applyAlignment="1">
      <alignment horizontal="center" vertical="center"/>
    </xf>
    <xf numFmtId="0" fontId="4" fillId="62" borderId="38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5" fillId="61" borderId="38" xfId="0" applyFont="1" applyFill="1" applyBorder="1" applyAlignment="1">
      <alignment horizontal="left" vertical="center"/>
    </xf>
    <xf numFmtId="0" fontId="0" fillId="61" borderId="38" xfId="0" applyFont="1" applyFill="1" applyBorder="1" applyAlignment="1">
      <alignment vertical="center"/>
    </xf>
    <xf numFmtId="4" fontId="5" fillId="61" borderId="38" xfId="0" applyNumberFormat="1" applyFont="1" applyFill="1" applyBorder="1" applyAlignment="1">
      <alignment vertical="center"/>
    </xf>
    <xf numFmtId="0" fontId="0" fillId="61" borderId="45" xfId="0" applyFont="1" applyFill="1" applyBorder="1" applyAlignment="1">
      <alignment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49" fontId="4" fillId="6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23" fillId="0" borderId="36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3" fillId="59" borderId="0" xfId="20" applyFont="1" applyFill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50" fillId="0" borderId="69" xfId="22" applyFont="1" applyFill="1" applyBorder="1" applyAlignment="1">
      <alignment horizontal="left" vertical="center"/>
      <protection/>
    </xf>
    <xf numFmtId="0" fontId="50" fillId="0" borderId="8" xfId="22" applyFont="1" applyFill="1" applyBorder="1" applyAlignment="1">
      <alignment horizontal="left" vertical="center"/>
      <protection/>
    </xf>
    <xf numFmtId="0" fontId="50" fillId="0" borderId="70" xfId="22" applyFont="1" applyFill="1" applyBorder="1" applyAlignment="1">
      <alignment horizontal="left" vertical="center"/>
      <protection/>
    </xf>
    <xf numFmtId="0" fontId="50" fillId="0" borderId="81" xfId="22" applyFont="1" applyFill="1" applyBorder="1" applyAlignment="1">
      <alignment horizontal="left" vertical="center"/>
      <protection/>
    </xf>
    <xf numFmtId="0" fontId="49" fillId="0" borderId="64" xfId="22" applyFont="1" applyFill="1" applyBorder="1" applyAlignment="1">
      <alignment horizontal="left" vertical="center"/>
      <protection/>
    </xf>
    <xf numFmtId="0" fontId="49" fillId="0" borderId="82" xfId="22" applyFont="1" applyFill="1" applyBorder="1" applyAlignment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25" fillId="0" borderId="0" xfId="22" applyFont="1">
      <alignment/>
      <protection/>
    </xf>
    <xf numFmtId="0" fontId="48" fillId="0" borderId="0" xfId="22">
      <alignment/>
      <protection/>
    </xf>
    <xf numFmtId="0" fontId="131" fillId="49" borderId="0" xfId="22" applyFont="1" applyFill="1" applyAlignment="1">
      <alignment horizontal="left" wrapText="1"/>
      <protection/>
    </xf>
    <xf numFmtId="0" fontId="48" fillId="0" borderId="83" xfId="22" applyBorder="1">
      <alignment/>
      <protection/>
    </xf>
    <xf numFmtId="0" fontId="128" fillId="0" borderId="84" xfId="22" applyFont="1" applyBorder="1" applyAlignment="1">
      <alignment horizontal="center" vertical="center"/>
      <protection/>
    </xf>
    <xf numFmtId="0" fontId="128" fillId="0" borderId="85" xfId="22" applyFont="1" applyBorder="1" applyAlignment="1">
      <alignment horizontal="center" vertical="center"/>
      <protection/>
    </xf>
    <xf numFmtId="0" fontId="128" fillId="0" borderId="86" xfId="22" applyFont="1" applyBorder="1" applyAlignment="1">
      <alignment horizontal="center" vertical="center"/>
      <protection/>
    </xf>
    <xf numFmtId="0" fontId="48" fillId="0" borderId="87" xfId="22" applyBorder="1">
      <alignment/>
      <protection/>
    </xf>
    <xf numFmtId="0" fontId="139" fillId="70" borderId="87" xfId="22" applyFont="1" applyFill="1" applyBorder="1" applyAlignment="1">
      <alignment horizontal="left" vertical="center" indent="1"/>
      <protection/>
    </xf>
    <xf numFmtId="0" fontId="48" fillId="70" borderId="0" xfId="22" applyFill="1" applyBorder="1">
      <alignment/>
      <protection/>
    </xf>
    <xf numFmtId="49" fontId="77" fillId="70" borderId="0" xfId="22" applyNumberFormat="1" applyFont="1" applyFill="1" applyBorder="1" applyAlignment="1">
      <alignment horizontal="left" vertical="center"/>
      <protection/>
    </xf>
    <xf numFmtId="49" fontId="77" fillId="70" borderId="22" xfId="22" applyNumberFormat="1" applyFont="1" applyFill="1" applyBorder="1" applyAlignment="1">
      <alignment horizontal="left" vertical="center" wrapText="1"/>
      <protection/>
    </xf>
    <xf numFmtId="0" fontId="48" fillId="70" borderId="22" xfId="22" applyFill="1" applyBorder="1" applyAlignment="1">
      <alignment wrapText="1"/>
      <protection/>
    </xf>
    <xf numFmtId="0" fontId="48" fillId="70" borderId="88" xfId="22" applyFill="1" applyBorder="1" applyAlignment="1">
      <alignment wrapText="1"/>
      <protection/>
    </xf>
    <xf numFmtId="14" fontId="131" fillId="0" borderId="0" xfId="22" applyNumberFormat="1" applyFont="1" applyAlignment="1">
      <alignment horizontal="left"/>
      <protection/>
    </xf>
    <xf numFmtId="0" fontId="48" fillId="70" borderId="87" xfId="22" applyFont="1" applyFill="1" applyBorder="1" applyAlignment="1">
      <alignment horizontal="left" vertical="center" indent="1"/>
      <protection/>
    </xf>
    <xf numFmtId="49" fontId="125" fillId="70" borderId="0" xfId="22" applyNumberFormat="1" applyFont="1" applyFill="1" applyBorder="1" applyAlignment="1">
      <alignment horizontal="left" vertical="center"/>
      <protection/>
    </xf>
    <xf numFmtId="49" fontId="125" fillId="70" borderId="0" xfId="22" applyNumberFormat="1" applyFont="1" applyFill="1" applyBorder="1" applyAlignment="1">
      <alignment horizontal="left" vertical="center" wrapText="1"/>
      <protection/>
    </xf>
    <xf numFmtId="0" fontId="48" fillId="70" borderId="0" xfId="22" applyFill="1" applyAlignment="1">
      <alignment wrapText="1"/>
      <protection/>
    </xf>
    <xf numFmtId="0" fontId="48" fillId="70" borderId="89" xfId="22" applyFill="1" applyBorder="1" applyAlignment="1">
      <alignment wrapText="1"/>
      <protection/>
    </xf>
    <xf numFmtId="4" fontId="48" fillId="0" borderId="87" xfId="22" applyNumberFormat="1" applyBorder="1">
      <alignment/>
      <protection/>
    </xf>
    <xf numFmtId="0" fontId="48" fillId="70" borderId="90" xfId="22" applyFont="1" applyFill="1" applyBorder="1" applyAlignment="1">
      <alignment horizontal="left" vertical="center" indent="1"/>
      <protection/>
    </xf>
    <xf numFmtId="0" fontId="48" fillId="70" borderId="10" xfId="22" applyFont="1" applyFill="1" applyBorder="1">
      <alignment/>
      <protection/>
    </xf>
    <xf numFmtId="49" fontId="125" fillId="70" borderId="10" xfId="22" applyNumberFormat="1" applyFont="1" applyFill="1" applyBorder="1" applyAlignment="1">
      <alignment horizontal="left" vertical="center"/>
      <protection/>
    </xf>
    <xf numFmtId="49" fontId="125" fillId="70" borderId="10" xfId="22" applyNumberFormat="1" applyFont="1" applyFill="1" applyBorder="1" applyAlignment="1">
      <alignment horizontal="left" vertical="center" wrapText="1"/>
      <protection/>
    </xf>
    <xf numFmtId="0" fontId="125" fillId="70" borderId="10" xfId="22" applyFont="1" applyFill="1" applyBorder="1" applyAlignment="1">
      <alignment horizontal="left" vertical="center" wrapText="1"/>
      <protection/>
    </xf>
    <xf numFmtId="0" fontId="125" fillId="70" borderId="91" xfId="22" applyFont="1" applyFill="1" applyBorder="1" applyAlignment="1">
      <alignment horizontal="left" vertical="center" wrapText="1"/>
      <protection/>
    </xf>
    <xf numFmtId="0" fontId="48" fillId="0" borderId="87" xfId="22" applyFont="1" applyBorder="1" applyAlignment="1">
      <alignment horizontal="left" vertical="center" indent="1"/>
      <protection/>
    </xf>
    <xf numFmtId="0" fontId="48" fillId="0" borderId="0" xfId="22" applyBorder="1">
      <alignment/>
      <protection/>
    </xf>
    <xf numFmtId="0" fontId="125" fillId="0" borderId="0" xfId="22" applyFont="1" applyBorder="1" applyAlignment="1">
      <alignment horizontal="left" vertical="center"/>
      <protection/>
    </xf>
    <xf numFmtId="0" fontId="125" fillId="0" borderId="0" xfId="22" applyFont="1" applyBorder="1" applyAlignment="1">
      <alignment vertical="center"/>
      <protection/>
    </xf>
    <xf numFmtId="0" fontId="48" fillId="0" borderId="0" xfId="22" applyFont="1" applyBorder="1" applyAlignment="1">
      <alignment horizontal="right" vertical="center"/>
      <protection/>
    </xf>
    <xf numFmtId="0" fontId="48" fillId="0" borderId="89" xfId="22" applyBorder="1" applyAlignment="1">
      <alignment/>
      <protection/>
    </xf>
    <xf numFmtId="0" fontId="125" fillId="0" borderId="87" xfId="22" applyFont="1" applyBorder="1" applyAlignment="1">
      <alignment horizontal="left" vertical="center" indent="1"/>
      <protection/>
    </xf>
    <xf numFmtId="0" fontId="125" fillId="0" borderId="90" xfId="22" applyFont="1" applyBorder="1" applyAlignment="1">
      <alignment horizontal="left" vertical="center" indent="1"/>
      <protection/>
    </xf>
    <xf numFmtId="0" fontId="125" fillId="0" borderId="10" xfId="22" applyFont="1" applyBorder="1" applyAlignment="1">
      <alignment horizontal="right" vertical="center"/>
      <protection/>
    </xf>
    <xf numFmtId="0" fontId="125" fillId="0" borderId="10" xfId="22" applyFont="1" applyBorder="1" applyAlignment="1">
      <alignment horizontal="left" vertical="center"/>
      <protection/>
    </xf>
    <xf numFmtId="0" fontId="125" fillId="0" borderId="10" xfId="22" applyFont="1" applyBorder="1" applyAlignment="1">
      <alignment vertical="center"/>
      <protection/>
    </xf>
    <xf numFmtId="0" fontId="48" fillId="0" borderId="10" xfId="22" applyFont="1" applyBorder="1" applyAlignment="1">
      <alignment vertical="center"/>
      <protection/>
    </xf>
    <xf numFmtId="0" fontId="48" fillId="0" borderId="91" xfId="22" applyBorder="1" applyAlignment="1">
      <alignment/>
      <protection/>
    </xf>
    <xf numFmtId="0" fontId="125" fillId="0" borderId="0" xfId="22" applyFont="1" applyFill="1" applyBorder="1" applyAlignment="1">
      <alignment horizontal="left" vertical="center"/>
      <protection/>
    </xf>
    <xf numFmtId="0" fontId="48" fillId="0" borderId="0" xfId="22" applyBorder="1" applyAlignment="1">
      <alignment/>
      <protection/>
    </xf>
    <xf numFmtId="0" fontId="48" fillId="0" borderId="90" xfId="22" applyBorder="1" applyAlignment="1">
      <alignment horizontal="left" indent="1"/>
      <protection/>
    </xf>
    <xf numFmtId="0" fontId="125" fillId="0" borderId="10" xfId="22" applyFont="1" applyFill="1" applyBorder="1" applyAlignment="1">
      <alignment horizontal="left" vertical="center"/>
      <protection/>
    </xf>
    <xf numFmtId="0" fontId="48" fillId="0" borderId="10" xfId="22" applyBorder="1" applyAlignment="1">
      <alignment vertical="center"/>
      <protection/>
    </xf>
    <xf numFmtId="0" fontId="48" fillId="0" borderId="10" xfId="22" applyBorder="1" applyAlignment="1">
      <alignment/>
      <protection/>
    </xf>
    <xf numFmtId="0" fontId="48" fillId="0" borderId="10" xfId="22" applyBorder="1" applyAlignment="1">
      <alignment horizontal="right"/>
      <protection/>
    </xf>
    <xf numFmtId="0" fontId="125" fillId="71" borderId="22" xfId="22" applyFont="1" applyFill="1" applyBorder="1" applyAlignment="1" applyProtection="1">
      <alignment horizontal="left" vertical="center"/>
      <protection locked="0"/>
    </xf>
    <xf numFmtId="0" fontId="125" fillId="71" borderId="0" xfId="22" applyFont="1" applyFill="1" applyBorder="1" applyAlignment="1" applyProtection="1">
      <alignment horizontal="left" vertical="center"/>
      <protection locked="0"/>
    </xf>
    <xf numFmtId="0" fontId="125" fillId="71" borderId="0" xfId="22" applyFont="1" applyFill="1" applyBorder="1" applyAlignment="1" applyProtection="1">
      <alignment horizontal="left" vertical="center"/>
      <protection locked="0"/>
    </xf>
    <xf numFmtId="0" fontId="125" fillId="71" borderId="10" xfId="22" applyFont="1" applyFill="1" applyBorder="1" applyAlignment="1" applyProtection="1">
      <alignment horizontal="right" vertical="center"/>
      <protection locked="0"/>
    </xf>
    <xf numFmtId="0" fontId="125" fillId="71" borderId="10" xfId="22" applyFont="1" applyFill="1" applyBorder="1" applyAlignment="1" applyProtection="1">
      <alignment horizontal="left" vertical="center"/>
      <protection locked="0"/>
    </xf>
    <xf numFmtId="0" fontId="48" fillId="0" borderId="10" xfId="22" applyFont="1" applyBorder="1" applyAlignment="1">
      <alignment horizontal="right" vertical="center"/>
      <protection/>
    </xf>
    <xf numFmtId="0" fontId="48" fillId="0" borderId="92" xfId="22" applyFont="1" applyBorder="1" applyAlignment="1">
      <alignment horizontal="left" vertical="top" indent="1"/>
      <protection/>
    </xf>
    <xf numFmtId="0" fontId="48" fillId="0" borderId="22" xfId="22" applyBorder="1" applyAlignment="1">
      <alignment vertical="top"/>
      <protection/>
    </xf>
    <xf numFmtId="0" fontId="125" fillId="0" borderId="22" xfId="22" applyFont="1" applyFill="1" applyBorder="1" applyAlignment="1">
      <alignment horizontal="left" vertical="top"/>
      <protection/>
    </xf>
    <xf numFmtId="0" fontId="125" fillId="0" borderId="22" xfId="22" applyFont="1" applyBorder="1" applyAlignment="1">
      <alignment vertical="center"/>
      <protection/>
    </xf>
    <xf numFmtId="0" fontId="48" fillId="0" borderId="22" xfId="22" applyFont="1" applyBorder="1" applyAlignment="1">
      <alignment horizontal="right" vertical="center"/>
      <protection/>
    </xf>
    <xf numFmtId="0" fontId="48" fillId="0" borderId="88" xfId="22" applyBorder="1" applyAlignment="1">
      <alignment/>
      <protection/>
    </xf>
    <xf numFmtId="0" fontId="48" fillId="0" borderId="10" xfId="22" applyBorder="1" applyAlignment="1">
      <alignment horizontal="left"/>
      <protection/>
    </xf>
    <xf numFmtId="1" fontId="48" fillId="0" borderId="10" xfId="22" applyNumberFormat="1" applyFont="1" applyBorder="1" applyAlignment="1">
      <alignment horizontal="right" indent="1"/>
      <protection/>
    </xf>
    <xf numFmtId="0" fontId="48" fillId="0" borderId="10" xfId="22" applyFont="1" applyBorder="1" applyAlignment="1">
      <alignment horizontal="right" indent="1"/>
      <protection/>
    </xf>
    <xf numFmtId="0" fontId="48" fillId="0" borderId="91" xfId="22" applyFont="1" applyBorder="1" applyAlignment="1">
      <alignment horizontal="right" indent="1"/>
      <protection/>
    </xf>
    <xf numFmtId="49" fontId="48" fillId="0" borderId="87" xfId="22" applyNumberFormat="1" applyBorder="1">
      <alignment/>
      <protection/>
    </xf>
    <xf numFmtId="0" fontId="48" fillId="0" borderId="93" xfId="22" applyBorder="1" applyAlignment="1">
      <alignment horizontal="left" vertical="center" indent="1"/>
      <protection/>
    </xf>
    <xf numFmtId="0" fontId="48" fillId="0" borderId="9" xfId="22" applyBorder="1" applyAlignment="1">
      <alignment horizontal="left" vertical="center"/>
      <protection/>
    </xf>
    <xf numFmtId="0" fontId="48" fillId="0" borderId="9" xfId="22" applyBorder="1">
      <alignment/>
      <protection/>
    </xf>
    <xf numFmtId="4" fontId="69" fillId="0" borderId="94" xfId="22" applyNumberFormat="1" applyFont="1" applyBorder="1" applyAlignment="1">
      <alignment horizontal="right" vertical="center" indent="1"/>
      <protection/>
    </xf>
    <xf numFmtId="4" fontId="69" fillId="0" borderId="75" xfId="22" applyNumberFormat="1" applyFont="1" applyBorder="1" applyAlignment="1">
      <alignment horizontal="right" vertical="center" indent="1"/>
      <protection/>
    </xf>
    <xf numFmtId="4" fontId="69" fillId="0" borderId="95" xfId="22" applyNumberFormat="1" applyFont="1" applyBorder="1" applyAlignment="1">
      <alignment horizontal="right" vertical="center" indent="1"/>
      <protection/>
    </xf>
    <xf numFmtId="0" fontId="125" fillId="0" borderId="93" xfId="22" applyFont="1" applyBorder="1" applyAlignment="1">
      <alignment horizontal="left" vertical="center" indent="1"/>
      <protection/>
    </xf>
    <xf numFmtId="0" fontId="125" fillId="0" borderId="9" xfId="22" applyFont="1" applyBorder="1" applyAlignment="1">
      <alignment horizontal="left" vertical="center"/>
      <protection/>
    </xf>
    <xf numFmtId="0" fontId="125" fillId="0" borderId="9" xfId="22" applyFont="1" applyBorder="1">
      <alignment/>
      <protection/>
    </xf>
    <xf numFmtId="4" fontId="140" fillId="0" borderId="94" xfId="22" applyNumberFormat="1" applyFont="1" applyBorder="1" applyAlignment="1">
      <alignment horizontal="right" vertical="center" indent="1"/>
      <protection/>
    </xf>
    <xf numFmtId="4" fontId="140" fillId="0" borderId="75" xfId="22" applyNumberFormat="1" applyFont="1" applyBorder="1" applyAlignment="1">
      <alignment horizontal="right" vertical="center" indent="1"/>
      <protection/>
    </xf>
    <xf numFmtId="4" fontId="140" fillId="0" borderId="95" xfId="22" applyNumberFormat="1" applyFont="1" applyBorder="1" applyAlignment="1">
      <alignment horizontal="right" vertical="center" indent="1"/>
      <protection/>
    </xf>
    <xf numFmtId="0" fontId="48" fillId="0" borderId="93" xfId="22" applyBorder="1" applyAlignment="1">
      <alignment horizontal="left" indent="1"/>
      <protection/>
    </xf>
    <xf numFmtId="1" fontId="125" fillId="0" borderId="9" xfId="22" applyNumberFormat="1" applyFont="1" applyBorder="1" applyAlignment="1">
      <alignment horizontal="right" vertical="center"/>
      <protection/>
    </xf>
    <xf numFmtId="0" fontId="48" fillId="0" borderId="9" xfId="22" applyBorder="1" applyAlignment="1">
      <alignment horizontal="left" vertical="center" indent="1"/>
      <protection/>
    </xf>
    <xf numFmtId="0" fontId="125" fillId="0" borderId="9" xfId="22" applyFont="1" applyBorder="1" applyAlignment="1">
      <alignment vertical="center"/>
      <protection/>
    </xf>
    <xf numFmtId="49" fontId="48" fillId="0" borderId="95" xfId="22" applyNumberFormat="1" applyFont="1" applyBorder="1" applyAlignment="1">
      <alignment horizontal="left" vertical="center"/>
      <protection/>
    </xf>
    <xf numFmtId="1" fontId="125" fillId="0" borderId="94" xfId="22" applyNumberFormat="1" applyFont="1" applyBorder="1" applyAlignment="1">
      <alignment horizontal="right" vertical="center"/>
      <protection/>
    </xf>
    <xf numFmtId="4" fontId="140" fillId="0" borderId="94" xfId="22" applyNumberFormat="1" applyFont="1" applyBorder="1" applyAlignment="1">
      <alignment vertical="center"/>
      <protection/>
    </xf>
    <xf numFmtId="4" fontId="140" fillId="0" borderId="9" xfId="22" applyNumberFormat="1" applyFont="1" applyBorder="1" applyAlignment="1">
      <alignment vertical="center"/>
      <protection/>
    </xf>
    <xf numFmtId="4" fontId="140" fillId="0" borderId="94" xfId="22" applyNumberFormat="1" applyFont="1" applyBorder="1" applyAlignment="1">
      <alignment horizontal="right" vertical="center"/>
      <protection/>
    </xf>
    <xf numFmtId="4" fontId="140" fillId="0" borderId="9" xfId="22" applyNumberFormat="1" applyFont="1" applyBorder="1" applyAlignment="1">
      <alignment horizontal="right" vertical="center"/>
      <protection/>
    </xf>
    <xf numFmtId="0" fontId="48" fillId="0" borderId="90" xfId="22" applyBorder="1" applyAlignment="1">
      <alignment horizontal="left" vertical="center" indent="1"/>
      <protection/>
    </xf>
    <xf numFmtId="0" fontId="48" fillId="0" borderId="10" xfId="22" applyBorder="1" applyAlignment="1">
      <alignment horizontal="left" vertical="center"/>
      <protection/>
    </xf>
    <xf numFmtId="0" fontId="48" fillId="0" borderId="10" xfId="22" applyBorder="1">
      <alignment/>
      <protection/>
    </xf>
    <xf numFmtId="1" fontId="125" fillId="0" borderId="60" xfId="22" applyNumberFormat="1" applyFont="1" applyBorder="1" applyAlignment="1">
      <alignment horizontal="right" vertical="center"/>
      <protection/>
    </xf>
    <xf numFmtId="0" fontId="48" fillId="0" borderId="10" xfId="22" applyBorder="1" applyAlignment="1">
      <alignment horizontal="left" vertical="center" indent="1"/>
      <protection/>
    </xf>
    <xf numFmtId="4" fontId="140" fillId="0" borderId="60" xfId="22" applyNumberFormat="1" applyFont="1" applyBorder="1" applyAlignment="1">
      <alignment horizontal="right" vertical="center"/>
      <protection/>
    </xf>
    <xf numFmtId="4" fontId="140" fillId="0" borderId="10" xfId="22" applyNumberFormat="1" applyFont="1" applyBorder="1" applyAlignment="1">
      <alignment horizontal="right" vertical="center"/>
      <protection/>
    </xf>
    <xf numFmtId="49" fontId="48" fillId="0" borderId="91" xfId="22" applyNumberFormat="1" applyFont="1" applyBorder="1" applyAlignment="1">
      <alignment horizontal="left" vertical="center"/>
      <protection/>
    </xf>
    <xf numFmtId="0" fontId="48" fillId="0" borderId="87" xfId="22" applyBorder="1" applyAlignment="1">
      <alignment horizontal="left" vertical="center" indent="1"/>
      <protection/>
    </xf>
    <xf numFmtId="0" fontId="48" fillId="0" borderId="0" xfId="22" applyBorder="1" applyAlignment="1">
      <alignment horizontal="left" vertical="center"/>
      <protection/>
    </xf>
    <xf numFmtId="1" fontId="48" fillId="0" borderId="0" xfId="22" applyNumberFormat="1" applyBorder="1" applyAlignment="1">
      <alignment horizontal="left" vertical="center"/>
      <protection/>
    </xf>
    <xf numFmtId="4" fontId="48" fillId="0" borderId="0" xfId="22" applyNumberFormat="1" applyBorder="1" applyAlignment="1">
      <alignment horizontal="left" vertical="center"/>
      <protection/>
    </xf>
    <xf numFmtId="4" fontId="140" fillId="0" borderId="22" xfId="22" applyNumberFormat="1" applyFont="1" applyBorder="1" applyAlignment="1">
      <alignment horizontal="right" vertical="center"/>
      <protection/>
    </xf>
    <xf numFmtId="49" fontId="48" fillId="0" borderId="89" xfId="22" applyNumberFormat="1" applyFont="1" applyBorder="1" applyAlignment="1">
      <alignment horizontal="left" vertical="center"/>
      <protection/>
    </xf>
    <xf numFmtId="0" fontId="77" fillId="70" borderId="69" xfId="22" applyFont="1" applyFill="1" applyBorder="1" applyAlignment="1">
      <alignment horizontal="left" vertical="center" indent="1"/>
      <protection/>
    </xf>
    <xf numFmtId="0" fontId="125" fillId="70" borderId="8" xfId="22" applyFont="1" applyFill="1" applyBorder="1" applyAlignment="1">
      <alignment horizontal="left" vertical="center"/>
      <protection/>
    </xf>
    <xf numFmtId="0" fontId="48" fillId="70" borderId="8" xfId="22" applyFill="1" applyBorder="1" applyAlignment="1">
      <alignment horizontal="left" vertical="center"/>
      <protection/>
    </xf>
    <xf numFmtId="4" fontId="77" fillId="70" borderId="8" xfId="22" applyNumberFormat="1" applyFont="1" applyFill="1" applyBorder="1" applyAlignment="1">
      <alignment horizontal="left" vertical="center"/>
      <protection/>
    </xf>
    <xf numFmtId="2" fontId="141" fillId="70" borderId="8" xfId="22" applyNumberFormat="1" applyFont="1" applyFill="1" applyBorder="1" applyAlignment="1">
      <alignment horizontal="right" vertical="center"/>
      <protection/>
    </xf>
    <xf numFmtId="49" fontId="48" fillId="70" borderId="70" xfId="22" applyNumberFormat="1" applyFill="1" applyBorder="1" applyAlignment="1">
      <alignment horizontal="left" vertical="center"/>
      <protection/>
    </xf>
    <xf numFmtId="0" fontId="48" fillId="70" borderId="8" xfId="22" applyFill="1" applyBorder="1">
      <alignment/>
      <protection/>
    </xf>
    <xf numFmtId="4" fontId="141" fillId="70" borderId="8" xfId="22" applyNumberFormat="1" applyFont="1" applyFill="1" applyBorder="1" applyAlignment="1">
      <alignment horizontal="right" vertical="center"/>
      <protection/>
    </xf>
    <xf numFmtId="49" fontId="125" fillId="70" borderId="70" xfId="22" applyNumberFormat="1" applyFont="1" applyFill="1" applyBorder="1" applyAlignment="1">
      <alignment horizontal="left" vertical="center"/>
      <protection/>
    </xf>
    <xf numFmtId="0" fontId="48" fillId="0" borderId="89" xfId="22" applyBorder="1" applyAlignment="1">
      <alignment horizontal="right"/>
      <protection/>
    </xf>
    <xf numFmtId="0" fontId="48" fillId="0" borderId="87" xfId="22" applyBorder="1" applyAlignment="1">
      <alignment horizontal="right"/>
      <protection/>
    </xf>
    <xf numFmtId="0" fontId="48" fillId="0" borderId="0" xfId="22" applyBorder="1" applyAlignment="1">
      <alignment horizontal="center" vertical="center"/>
      <protection/>
    </xf>
    <xf numFmtId="0" fontId="125" fillId="0" borderId="10" xfId="22" applyFont="1" applyBorder="1" applyAlignment="1">
      <alignment vertical="top"/>
      <protection/>
    </xf>
    <xf numFmtId="14" fontId="125" fillId="0" borderId="10" xfId="22" applyNumberFormat="1" applyFont="1" applyBorder="1" applyAlignment="1">
      <alignment horizontal="center" vertical="top"/>
      <protection/>
    </xf>
    <xf numFmtId="0" fontId="125" fillId="0" borderId="87" xfId="22" applyFont="1" applyBorder="1">
      <alignment/>
      <protection/>
    </xf>
    <xf numFmtId="0" fontId="125" fillId="0" borderId="0" xfId="22" applyFont="1" applyBorder="1">
      <alignment/>
      <protection/>
    </xf>
    <xf numFmtId="0" fontId="125" fillId="0" borderId="10" xfId="22" applyFont="1" applyBorder="1">
      <alignment/>
      <protection/>
    </xf>
    <xf numFmtId="0" fontId="125" fillId="0" borderId="10" xfId="22" applyFont="1" applyBorder="1" applyAlignment="1">
      <alignment/>
      <protection/>
    </xf>
    <xf numFmtId="0" fontId="125" fillId="0" borderId="89" xfId="22" applyFont="1" applyBorder="1" applyAlignment="1">
      <alignment horizontal="right"/>
      <protection/>
    </xf>
    <xf numFmtId="0" fontId="48" fillId="0" borderId="22" xfId="22" applyBorder="1" applyAlignment="1">
      <alignment horizontal="center"/>
      <protection/>
    </xf>
    <xf numFmtId="0" fontId="48" fillId="0" borderId="0" xfId="22" applyBorder="1" applyAlignment="1">
      <alignment horizontal="center"/>
      <protection/>
    </xf>
    <xf numFmtId="0" fontId="48" fillId="0" borderId="79" xfId="22" applyBorder="1">
      <alignment/>
      <protection/>
    </xf>
    <xf numFmtId="0" fontId="48" fillId="0" borderId="14" xfId="22" applyBorder="1">
      <alignment/>
      <protection/>
    </xf>
    <xf numFmtId="0" fontId="48" fillId="0" borderId="14" xfId="22" applyBorder="1" applyAlignment="1">
      <alignment/>
      <protection/>
    </xf>
    <xf numFmtId="0" fontId="48" fillId="0" borderId="80" xfId="22" applyBorder="1" applyAlignment="1">
      <alignment horizontal="right"/>
      <protection/>
    </xf>
    <xf numFmtId="0" fontId="77" fillId="0" borderId="0" xfId="22" applyFont="1" applyAlignment="1">
      <alignment horizontal="left" vertical="center"/>
      <protection/>
    </xf>
    <xf numFmtId="0" fontId="128" fillId="0" borderId="0" xfId="22" applyFont="1" applyAlignment="1">
      <alignment horizontal="center" vertical="center"/>
      <protection/>
    </xf>
    <xf numFmtId="0" fontId="128" fillId="0" borderId="0" xfId="22" applyFont="1" applyAlignment="1">
      <alignment horizontal="center" vertical="center" shrinkToFit="1"/>
      <protection/>
    </xf>
    <xf numFmtId="3" fontId="48" fillId="0" borderId="11" xfId="22" applyNumberFormat="1" applyBorder="1">
      <alignment/>
      <protection/>
    </xf>
    <xf numFmtId="3" fontId="131" fillId="72" borderId="94" xfId="22" applyNumberFormat="1" applyFont="1" applyFill="1" applyBorder="1" applyAlignment="1">
      <alignment vertical="center"/>
      <protection/>
    </xf>
    <xf numFmtId="3" fontId="131" fillId="72" borderId="9" xfId="22" applyNumberFormat="1" applyFont="1" applyFill="1" applyBorder="1" applyAlignment="1">
      <alignment vertical="center"/>
      <protection/>
    </xf>
    <xf numFmtId="3" fontId="131" fillId="72" borderId="9" xfId="22" applyNumberFormat="1" applyFont="1" applyFill="1" applyBorder="1" applyAlignment="1">
      <alignment vertical="center" wrapText="1"/>
      <protection/>
    </xf>
    <xf numFmtId="3" fontId="142" fillId="72" borderId="7" xfId="22" applyNumberFormat="1" applyFont="1" applyFill="1" applyBorder="1" applyAlignment="1">
      <alignment horizontal="center" vertical="center" wrapText="1" shrinkToFit="1"/>
      <protection/>
    </xf>
    <xf numFmtId="3" fontId="131" fillId="72" borderId="7" xfId="22" applyNumberFormat="1" applyFont="1" applyFill="1" applyBorder="1" applyAlignment="1">
      <alignment horizontal="center" vertical="center" wrapText="1" shrinkToFit="1"/>
      <protection/>
    </xf>
    <xf numFmtId="3" fontId="131" fillId="72" borderId="7" xfId="22" applyNumberFormat="1" applyFont="1" applyFill="1" applyBorder="1" applyAlignment="1">
      <alignment horizontal="center" vertical="center" wrapText="1"/>
      <protection/>
    </xf>
    <xf numFmtId="3" fontId="48" fillId="0" borderId="94" xfId="22" applyNumberFormat="1" applyBorder="1" applyAlignment="1">
      <alignment vertical="center"/>
      <protection/>
    </xf>
    <xf numFmtId="3" fontId="48" fillId="0" borderId="9" xfId="22" applyNumberFormat="1" applyBorder="1" applyAlignment="1">
      <alignment vertical="center"/>
      <protection/>
    </xf>
    <xf numFmtId="3" fontId="48" fillId="0" borderId="9" xfId="22" applyNumberFormat="1" applyBorder="1" applyAlignment="1">
      <alignment vertical="center" wrapText="1"/>
      <protection/>
    </xf>
    <xf numFmtId="3" fontId="131" fillId="0" borderId="7" xfId="22" applyNumberFormat="1" applyFont="1" applyBorder="1" applyAlignment="1">
      <alignment horizontal="right" vertical="center" wrapText="1" shrinkToFit="1"/>
      <protection/>
    </xf>
    <xf numFmtId="3" fontId="131" fillId="0" borderId="7" xfId="22" applyNumberFormat="1" applyFont="1" applyBorder="1" applyAlignment="1">
      <alignment horizontal="right" vertical="center" shrinkToFit="1"/>
      <protection/>
    </xf>
    <xf numFmtId="3" fontId="48" fillId="0" borderId="7" xfId="22" applyNumberFormat="1" applyBorder="1" applyAlignment="1">
      <alignment vertical="center" shrinkToFit="1"/>
      <protection/>
    </xf>
    <xf numFmtId="3" fontId="48" fillId="0" borderId="7" xfId="22" applyNumberFormat="1" applyBorder="1" applyAlignment="1">
      <alignment vertical="center"/>
      <protection/>
    </xf>
    <xf numFmtId="3" fontId="125" fillId="0" borderId="94" xfId="22" applyNumberFormat="1" applyFont="1" applyBorder="1" applyAlignment="1">
      <alignment vertical="center"/>
      <protection/>
    </xf>
    <xf numFmtId="3" fontId="125" fillId="0" borderId="9" xfId="22" applyNumberFormat="1" applyFont="1" applyBorder="1" applyAlignment="1">
      <alignment vertical="center"/>
      <protection/>
    </xf>
    <xf numFmtId="3" fontId="125" fillId="0" borderId="9" xfId="22" applyNumberFormat="1" applyFont="1" applyBorder="1" applyAlignment="1">
      <alignment vertical="center" wrapText="1"/>
      <protection/>
    </xf>
    <xf numFmtId="3" fontId="125" fillId="0" borderId="7" xfId="22" applyNumberFormat="1" applyFont="1" applyBorder="1" applyAlignment="1">
      <alignment vertical="center" wrapText="1" shrinkToFit="1"/>
      <protection/>
    </xf>
    <xf numFmtId="3" fontId="125" fillId="0" borderId="7" xfId="22" applyNumberFormat="1" applyFont="1" applyBorder="1" applyAlignment="1">
      <alignment vertical="center" shrinkToFit="1"/>
      <protection/>
    </xf>
    <xf numFmtId="3" fontId="125" fillId="0" borderId="7" xfId="22" applyNumberFormat="1" applyFont="1" applyBorder="1" applyAlignment="1">
      <alignment vertical="center"/>
      <protection/>
    </xf>
    <xf numFmtId="3" fontId="48" fillId="0" borderId="94" xfId="22" applyNumberFormat="1" applyBorder="1" applyAlignment="1">
      <alignment horizontal="left" vertical="center"/>
      <protection/>
    </xf>
    <xf numFmtId="3" fontId="48" fillId="0" borderId="7" xfId="22" applyNumberFormat="1" applyBorder="1" applyAlignment="1">
      <alignment vertical="center" wrapText="1" shrinkToFit="1"/>
      <protection/>
    </xf>
    <xf numFmtId="3" fontId="48" fillId="70" borderId="94" xfId="22" applyNumberFormat="1" applyFill="1" applyBorder="1" applyAlignment="1">
      <alignment vertical="center"/>
      <protection/>
    </xf>
    <xf numFmtId="3" fontId="48" fillId="70" borderId="9" xfId="22" applyNumberFormat="1" applyFill="1" applyBorder="1" applyAlignment="1">
      <alignment vertical="center"/>
      <protection/>
    </xf>
    <xf numFmtId="3" fontId="48" fillId="70" borderId="75" xfId="22" applyNumberFormat="1" applyFill="1" applyBorder="1" applyAlignment="1">
      <alignment vertical="center"/>
      <protection/>
    </xf>
    <xf numFmtId="3" fontId="48" fillId="70" borderId="7" xfId="22" applyNumberFormat="1" applyFill="1" applyBorder="1" applyAlignment="1">
      <alignment vertical="center" wrapText="1" shrinkToFit="1"/>
      <protection/>
    </xf>
    <xf numFmtId="3" fontId="48" fillId="70" borderId="7" xfId="22" applyNumberFormat="1" applyFill="1" applyBorder="1" applyAlignment="1">
      <alignment vertical="center" shrinkToFit="1"/>
      <protection/>
    </xf>
    <xf numFmtId="3" fontId="48" fillId="70" borderId="7" xfId="22" applyNumberFormat="1" applyFill="1" applyBorder="1" applyAlignment="1">
      <alignment vertical="center"/>
      <protection/>
    </xf>
    <xf numFmtId="0" fontId="77" fillId="0" borderId="0" xfId="22" applyFont="1">
      <alignment/>
      <protection/>
    </xf>
    <xf numFmtId="0" fontId="48" fillId="0" borderId="0" xfId="22" applyAlignment="1">
      <alignment/>
      <protection/>
    </xf>
    <xf numFmtId="0" fontId="143" fillId="0" borderId="11" xfId="22" applyFont="1" applyBorder="1" applyAlignment="1">
      <alignment horizontal="center" vertical="center" wrapText="1"/>
      <protection/>
    </xf>
    <xf numFmtId="0" fontId="143" fillId="72" borderId="94" xfId="22" applyFont="1" applyFill="1" applyBorder="1" applyAlignment="1">
      <alignment horizontal="center" vertical="center" wrapText="1"/>
      <protection/>
    </xf>
    <xf numFmtId="0" fontId="143" fillId="72" borderId="9" xfId="22" applyFont="1" applyFill="1" applyBorder="1" applyAlignment="1">
      <alignment horizontal="center" vertical="center" wrapText="1"/>
      <protection/>
    </xf>
    <xf numFmtId="0" fontId="143" fillId="72" borderId="7" xfId="22" applyFont="1" applyFill="1" applyBorder="1" applyAlignment="1">
      <alignment horizontal="center" vertical="center" wrapText="1"/>
      <protection/>
    </xf>
    <xf numFmtId="0" fontId="131" fillId="0" borderId="11" xfId="22" applyFont="1" applyBorder="1" applyAlignment="1">
      <alignment vertical="center"/>
      <protection/>
    </xf>
    <xf numFmtId="49" fontId="131" fillId="0" borderId="94" xfId="22" applyNumberFormat="1" applyFont="1" applyBorder="1" applyAlignment="1">
      <alignment vertical="center"/>
      <protection/>
    </xf>
    <xf numFmtId="49" fontId="131" fillId="0" borderId="94" xfId="22" applyNumberFormat="1" applyFont="1" applyBorder="1" applyAlignment="1">
      <alignment vertical="center" wrapText="1"/>
      <protection/>
    </xf>
    <xf numFmtId="49" fontId="131" fillId="0" borderId="9" xfId="22" applyNumberFormat="1" applyFont="1" applyBorder="1" applyAlignment="1">
      <alignment vertical="center" wrapText="1"/>
      <protection/>
    </xf>
    <xf numFmtId="4" fontId="131" fillId="0" borderId="7" xfId="22" applyNumberFormat="1" applyFont="1" applyBorder="1" applyAlignment="1">
      <alignment horizontal="center" vertical="center"/>
      <protection/>
    </xf>
    <xf numFmtId="4" fontId="131" fillId="0" borderId="7" xfId="22" applyNumberFormat="1" applyFont="1" applyBorder="1" applyAlignment="1">
      <alignment vertical="center"/>
      <protection/>
    </xf>
    <xf numFmtId="3" fontId="131" fillId="0" borderId="7" xfId="22" applyNumberFormat="1" applyFont="1" applyBorder="1" applyAlignment="1">
      <alignment vertical="center"/>
      <protection/>
    </xf>
    <xf numFmtId="0" fontId="131" fillId="0" borderId="11" xfId="22" applyFont="1" applyBorder="1">
      <alignment/>
      <protection/>
    </xf>
    <xf numFmtId="0" fontId="131" fillId="70" borderId="94" xfId="22" applyFont="1" applyFill="1" applyBorder="1" applyAlignment="1">
      <alignment vertical="center"/>
      <protection/>
    </xf>
    <xf numFmtId="0" fontId="131" fillId="70" borderId="9" xfId="22" applyFont="1" applyFill="1" applyBorder="1" applyAlignment="1">
      <alignment vertical="center"/>
      <protection/>
    </xf>
    <xf numFmtId="4" fontId="131" fillId="70" borderId="7" xfId="22" applyNumberFormat="1" applyFont="1" applyFill="1" applyBorder="1" applyAlignment="1">
      <alignment horizontal="center" vertical="center"/>
      <protection/>
    </xf>
    <xf numFmtId="4" fontId="131" fillId="70" borderId="7" xfId="22" applyNumberFormat="1" applyFont="1" applyFill="1" applyBorder="1" applyAlignment="1">
      <alignment vertical="center"/>
      <protection/>
    </xf>
    <xf numFmtId="3" fontId="131" fillId="70" borderId="7" xfId="22" applyNumberFormat="1" applyFont="1" applyFill="1" applyBorder="1" applyAlignment="1">
      <alignment vertical="center"/>
      <protection/>
    </xf>
    <xf numFmtId="4" fontId="48" fillId="0" borderId="0" xfId="22" applyNumberFormat="1">
      <alignment/>
      <protection/>
    </xf>
    <xf numFmtId="4" fontId="48" fillId="0" borderId="0" xfId="22" applyNumberFormat="1" applyAlignment="1">
      <alignment/>
      <protection/>
    </xf>
    <xf numFmtId="3" fontId="48" fillId="0" borderId="0" xfId="22" applyNumberFormat="1" applyAlignment="1">
      <alignment/>
      <protection/>
    </xf>
    <xf numFmtId="0" fontId="77" fillId="0" borderId="0" xfId="22" applyFont="1" applyAlignment="1">
      <alignment horizontal="center"/>
      <protection/>
    </xf>
    <xf numFmtId="0" fontId="48" fillId="0" borderId="7" xfId="22" applyFont="1" applyBorder="1" applyAlignment="1">
      <alignment vertical="center"/>
      <protection/>
    </xf>
    <xf numFmtId="49" fontId="48" fillId="0" borderId="9" xfId="22" applyNumberFormat="1" applyBorder="1" applyAlignment="1">
      <alignment vertical="center"/>
      <protection/>
    </xf>
    <xf numFmtId="49" fontId="48" fillId="0" borderId="9" xfId="22" applyNumberFormat="1" applyBorder="1" applyAlignment="1">
      <alignment vertical="center"/>
      <protection/>
    </xf>
    <xf numFmtId="0" fontId="48" fillId="0" borderId="9" xfId="22" applyBorder="1" applyAlignment="1">
      <alignment vertical="center"/>
      <protection/>
    </xf>
    <xf numFmtId="0" fontId="48" fillId="0" borderId="75" xfId="22" applyBorder="1" applyAlignment="1">
      <alignment vertical="center"/>
      <protection/>
    </xf>
    <xf numFmtId="49" fontId="48" fillId="0" borderId="0" xfId="22" applyNumberFormat="1">
      <alignment/>
      <protection/>
    </xf>
    <xf numFmtId="0" fontId="48" fillId="70" borderId="7" xfId="22" applyFont="1" applyFill="1" applyBorder="1" applyAlignment="1">
      <alignment vertical="center"/>
      <protection/>
    </xf>
    <xf numFmtId="49" fontId="48" fillId="70" borderId="9" xfId="22" applyNumberFormat="1" applyFill="1" applyBorder="1" applyAlignment="1">
      <alignment vertical="center"/>
      <protection/>
    </xf>
    <xf numFmtId="49" fontId="48" fillId="70" borderId="9" xfId="22" applyNumberFormat="1" applyFill="1" applyBorder="1" applyAlignment="1">
      <alignment vertical="center"/>
      <protection/>
    </xf>
    <xf numFmtId="0" fontId="48" fillId="70" borderId="9" xfId="22" applyFill="1" applyBorder="1" applyAlignment="1">
      <alignment vertical="center"/>
      <protection/>
    </xf>
    <xf numFmtId="0" fontId="48" fillId="70" borderId="75" xfId="22" applyFill="1" applyBorder="1" applyAlignment="1">
      <alignment vertical="center"/>
      <protection/>
    </xf>
    <xf numFmtId="0" fontId="48" fillId="0" borderId="0" xfId="22" applyAlignment="1">
      <alignment horizontal="center"/>
      <protection/>
    </xf>
    <xf numFmtId="0" fontId="48" fillId="72" borderId="7" xfId="22" applyFill="1" applyBorder="1">
      <alignment/>
      <protection/>
    </xf>
    <xf numFmtId="49" fontId="48" fillId="72" borderId="7" xfId="22" applyNumberFormat="1" applyFill="1" applyBorder="1">
      <alignment/>
      <protection/>
    </xf>
    <xf numFmtId="0" fontId="48" fillId="72" borderId="7" xfId="22" applyFill="1" applyBorder="1" applyAlignment="1">
      <alignment horizontal="center"/>
      <protection/>
    </xf>
    <xf numFmtId="0" fontId="48" fillId="72" borderId="94" xfId="22" applyFill="1" applyBorder="1">
      <alignment/>
      <protection/>
    </xf>
    <xf numFmtId="0" fontId="48" fillId="72" borderId="7" xfId="22" applyFill="1" applyBorder="1" applyAlignment="1">
      <alignment wrapText="1"/>
      <protection/>
    </xf>
    <xf numFmtId="0" fontId="48" fillId="0" borderId="0" xfId="22" applyAlignment="1">
      <alignment vertical="top"/>
      <protection/>
    </xf>
    <xf numFmtId="49" fontId="48" fillId="0" borderId="0" xfId="22" applyNumberFormat="1" applyAlignment="1">
      <alignment vertical="top"/>
      <protection/>
    </xf>
    <xf numFmtId="0" fontId="48" fillId="0" borderId="0" xfId="22" applyAlignment="1">
      <alignment horizontal="center" vertical="top"/>
      <protection/>
    </xf>
    <xf numFmtId="166" fontId="48" fillId="0" borderId="0" xfId="22" applyNumberFormat="1" applyAlignment="1">
      <alignment vertical="top"/>
      <protection/>
    </xf>
    <xf numFmtId="4" fontId="48" fillId="0" borderId="0" xfId="22" applyNumberFormat="1" applyAlignment="1">
      <alignment vertical="top"/>
      <protection/>
    </xf>
    <xf numFmtId="0" fontId="125" fillId="70" borderId="57" xfId="22" applyFont="1" applyFill="1" applyBorder="1" applyAlignment="1">
      <alignment vertical="top"/>
      <protection/>
    </xf>
    <xf numFmtId="49" fontId="125" fillId="70" borderId="22" xfId="22" applyNumberFormat="1" applyFont="1" applyFill="1" applyBorder="1" applyAlignment="1">
      <alignment vertical="top"/>
      <protection/>
    </xf>
    <xf numFmtId="49" fontId="125" fillId="70" borderId="22" xfId="22" applyNumberFormat="1" applyFont="1" applyFill="1" applyBorder="1" applyAlignment="1">
      <alignment horizontal="left" vertical="top" wrapText="1"/>
      <protection/>
    </xf>
    <xf numFmtId="0" fontId="125" fillId="70" borderId="22" xfId="22" applyFont="1" applyFill="1" applyBorder="1" applyAlignment="1">
      <alignment horizontal="center" vertical="top" shrinkToFit="1"/>
      <protection/>
    </xf>
    <xf numFmtId="166" fontId="125" fillId="70" borderId="22" xfId="22" applyNumberFormat="1" applyFont="1" applyFill="1" applyBorder="1" applyAlignment="1">
      <alignment vertical="top" shrinkToFit="1"/>
      <protection/>
    </xf>
    <xf numFmtId="4" fontId="125" fillId="70" borderId="22" xfId="22" applyNumberFormat="1" applyFont="1" applyFill="1" applyBorder="1" applyAlignment="1">
      <alignment vertical="top" shrinkToFit="1"/>
      <protection/>
    </xf>
    <xf numFmtId="4" fontId="125" fillId="70" borderId="58" xfId="22" applyNumberFormat="1" applyFont="1" applyFill="1" applyBorder="1" applyAlignment="1">
      <alignment vertical="top" shrinkToFit="1"/>
      <protection/>
    </xf>
    <xf numFmtId="4" fontId="125" fillId="70" borderId="0" xfId="22" applyNumberFormat="1" applyFont="1" applyFill="1" applyBorder="1" applyAlignment="1">
      <alignment vertical="top" shrinkToFit="1"/>
      <protection/>
    </xf>
    <xf numFmtId="0" fontId="114" fillId="0" borderId="96" xfId="22" applyFont="1" applyBorder="1" applyAlignment="1">
      <alignment vertical="top"/>
      <protection/>
    </xf>
    <xf numFmtId="49" fontId="114" fillId="0" borderId="97" xfId="22" applyNumberFormat="1" applyFont="1" applyBorder="1" applyAlignment="1">
      <alignment vertical="top"/>
      <protection/>
    </xf>
    <xf numFmtId="49" fontId="114" fillId="0" borderId="97" xfId="22" applyNumberFormat="1" applyFont="1" applyBorder="1" applyAlignment="1">
      <alignment horizontal="left" vertical="top" wrapText="1"/>
      <protection/>
    </xf>
    <xf numFmtId="0" fontId="114" fillId="0" borderId="97" xfId="22" applyFont="1" applyBorder="1" applyAlignment="1">
      <alignment horizontal="center" vertical="top" shrinkToFit="1"/>
      <protection/>
    </xf>
    <xf numFmtId="166" fontId="114" fillId="0" borderId="97" xfId="22" applyNumberFormat="1" applyFont="1" applyBorder="1" applyAlignment="1">
      <alignment vertical="top" shrinkToFit="1"/>
      <protection/>
    </xf>
    <xf numFmtId="4" fontId="114" fillId="71" borderId="97" xfId="22" applyNumberFormat="1" applyFont="1" applyFill="1" applyBorder="1" applyAlignment="1" applyProtection="1">
      <alignment vertical="top" shrinkToFit="1"/>
      <protection locked="0"/>
    </xf>
    <xf numFmtId="4" fontId="114" fillId="0" borderId="98" xfId="22" applyNumberFormat="1" applyFont="1" applyBorder="1" applyAlignment="1">
      <alignment vertical="top" shrinkToFit="1"/>
      <protection/>
    </xf>
    <xf numFmtId="4" fontId="114" fillId="71" borderId="0" xfId="22" applyNumberFormat="1" applyFont="1" applyFill="1" applyBorder="1" applyAlignment="1" applyProtection="1">
      <alignment vertical="top" shrinkToFit="1"/>
      <protection locked="0"/>
    </xf>
    <xf numFmtId="4" fontId="114" fillId="0" borderId="0" xfId="22" applyNumberFormat="1" applyFont="1" applyBorder="1" applyAlignment="1">
      <alignment vertical="top" shrinkToFit="1"/>
      <protection/>
    </xf>
    <xf numFmtId="0" fontId="114" fillId="0" borderId="0" xfId="22" applyFont="1">
      <alignment/>
      <protection/>
    </xf>
    <xf numFmtId="0" fontId="114" fillId="0" borderId="0" xfId="22" applyFont="1" applyBorder="1" applyAlignment="1">
      <alignment vertical="top"/>
      <protection/>
    </xf>
    <xf numFmtId="49" fontId="114" fillId="0" borderId="0" xfId="22" applyNumberFormat="1" applyFont="1" applyBorder="1" applyAlignment="1">
      <alignment vertical="top"/>
      <protection/>
    </xf>
    <xf numFmtId="0" fontId="145" fillId="0" borderId="0" xfId="22" applyNumberFormat="1" applyFont="1" applyBorder="1" applyAlignment="1" quotePrefix="1">
      <alignment horizontal="left" vertical="top" wrapText="1"/>
      <protection/>
    </xf>
    <xf numFmtId="0" fontId="145" fillId="0" borderId="0" xfId="22" applyNumberFormat="1" applyFont="1" applyBorder="1" applyAlignment="1">
      <alignment horizontal="center" vertical="top" wrapText="1" shrinkToFit="1"/>
      <protection/>
    </xf>
    <xf numFmtId="0" fontId="145" fillId="0" borderId="0" xfId="22" applyNumberFormat="1" applyFont="1" applyBorder="1" applyAlignment="1">
      <alignment vertical="top" wrapText="1" shrinkToFit="1"/>
      <protection/>
    </xf>
    <xf numFmtId="0" fontId="146" fillId="0" borderId="0" xfId="22" applyNumberFormat="1" applyFont="1" applyBorder="1" applyAlignment="1" quotePrefix="1">
      <alignment horizontal="left" vertical="top" wrapText="1"/>
      <protection/>
    </xf>
    <xf numFmtId="0" fontId="146" fillId="0" borderId="0" xfId="22" applyNumberFormat="1" applyFont="1" applyBorder="1" applyAlignment="1">
      <alignment horizontal="center" vertical="top" wrapText="1" shrinkToFit="1"/>
      <protection/>
    </xf>
    <xf numFmtId="0" fontId="146" fillId="0" borderId="0" xfId="22" applyNumberFormat="1" applyFont="1" applyBorder="1" applyAlignment="1">
      <alignment vertical="top" wrapText="1" shrinkToFit="1"/>
      <protection/>
    </xf>
    <xf numFmtId="0" fontId="147" fillId="0" borderId="22" xfId="22" applyNumberFormat="1" applyFont="1" applyBorder="1" applyAlignment="1">
      <alignment horizontal="left" vertical="top" wrapText="1"/>
      <protection/>
    </xf>
    <xf numFmtId="0" fontId="147" fillId="0" borderId="22" xfId="22" applyNumberFormat="1" applyFont="1" applyBorder="1" applyAlignment="1">
      <alignment vertical="top" wrapText="1"/>
      <protection/>
    </xf>
    <xf numFmtId="0" fontId="148" fillId="0" borderId="0" xfId="22" applyNumberFormat="1" applyFont="1" applyAlignment="1">
      <alignment wrapText="1"/>
      <protection/>
    </xf>
    <xf numFmtId="0" fontId="114" fillId="0" borderId="99" xfId="22" applyFont="1" applyBorder="1" applyAlignment="1">
      <alignment vertical="top"/>
      <protection/>
    </xf>
    <xf numFmtId="49" fontId="114" fillId="0" borderId="100" xfId="22" applyNumberFormat="1" applyFont="1" applyBorder="1" applyAlignment="1">
      <alignment vertical="top"/>
      <protection/>
    </xf>
    <xf numFmtId="49" fontId="114" fillId="0" borderId="100" xfId="22" applyNumberFormat="1" applyFont="1" applyBorder="1" applyAlignment="1">
      <alignment horizontal="left" vertical="top" wrapText="1"/>
      <protection/>
    </xf>
    <xf numFmtId="0" fontId="114" fillId="0" borderId="100" xfId="22" applyFont="1" applyBorder="1" applyAlignment="1">
      <alignment horizontal="center" vertical="top" shrinkToFit="1"/>
      <protection/>
    </xf>
    <xf numFmtId="166" fontId="114" fillId="0" borderId="100" xfId="22" applyNumberFormat="1" applyFont="1" applyBorder="1" applyAlignment="1">
      <alignment vertical="top" shrinkToFit="1"/>
      <protection/>
    </xf>
    <xf numFmtId="4" fontId="114" fillId="71" borderId="100" xfId="22" applyNumberFormat="1" applyFont="1" applyFill="1" applyBorder="1" applyAlignment="1" applyProtection="1">
      <alignment vertical="top" shrinkToFit="1"/>
      <protection locked="0"/>
    </xf>
    <xf numFmtId="4" fontId="114" fillId="0" borderId="101" xfId="22" applyNumberFormat="1" applyFont="1" applyBorder="1" applyAlignment="1">
      <alignment vertical="top" shrinkToFit="1"/>
      <protection/>
    </xf>
    <xf numFmtId="0" fontId="147" fillId="0" borderId="0" xfId="22" applyNumberFormat="1" applyFont="1" applyBorder="1" applyAlignment="1">
      <alignment horizontal="left" vertical="top" wrapText="1"/>
      <protection/>
    </xf>
    <xf numFmtId="0" fontId="147" fillId="0" borderId="0" xfId="22" applyNumberFormat="1" applyFont="1" applyBorder="1" applyAlignment="1">
      <alignment vertical="top" wrapText="1"/>
      <protection/>
    </xf>
    <xf numFmtId="49" fontId="48" fillId="0" borderId="0" xfId="22" applyNumberFormat="1" applyAlignment="1">
      <alignment horizontal="left" vertical="top" wrapText="1"/>
      <protection/>
    </xf>
    <xf numFmtId="0" fontId="125" fillId="70" borderId="94" xfId="22" applyFont="1" applyFill="1" applyBorder="1" applyAlignment="1">
      <alignment vertical="top"/>
      <protection/>
    </xf>
    <xf numFmtId="49" fontId="125" fillId="70" borderId="9" xfId="22" applyNumberFormat="1" applyFont="1" applyFill="1" applyBorder="1" applyAlignment="1">
      <alignment vertical="top"/>
      <protection/>
    </xf>
    <xf numFmtId="49" fontId="125" fillId="70" borderId="9" xfId="22" applyNumberFormat="1" applyFont="1" applyFill="1" applyBorder="1" applyAlignment="1">
      <alignment horizontal="left" vertical="top" wrapText="1"/>
      <protection/>
    </xf>
    <xf numFmtId="0" fontId="125" fillId="70" borderId="9" xfId="22" applyFont="1" applyFill="1" applyBorder="1" applyAlignment="1">
      <alignment horizontal="center" vertical="top"/>
      <protection/>
    </xf>
    <xf numFmtId="0" fontId="125" fillId="70" borderId="9" xfId="22" applyFont="1" applyFill="1" applyBorder="1" applyAlignment="1">
      <alignment vertical="top"/>
      <protection/>
    </xf>
    <xf numFmtId="4" fontId="125" fillId="70" borderId="75" xfId="22" applyNumberFormat="1" applyFont="1" applyFill="1" applyBorder="1" applyAlignment="1">
      <alignment vertical="top"/>
      <protection/>
    </xf>
    <xf numFmtId="0" fontId="48" fillId="0" borderId="0" xfId="22" applyAlignment="1">
      <alignment vertical="top"/>
      <protection/>
    </xf>
    <xf numFmtId="0" fontId="48" fillId="0" borderId="0" xfId="22" applyAlignment="1">
      <alignment horizontal="left" vertical="top" wrapText="1"/>
      <protection/>
    </xf>
    <xf numFmtId="0" fontId="48" fillId="71" borderId="57" xfId="22" applyFill="1" applyBorder="1" applyAlignment="1" applyProtection="1">
      <alignment vertical="top" wrapText="1"/>
      <protection locked="0"/>
    </xf>
    <xf numFmtId="0" fontId="48" fillId="71" borderId="22" xfId="22" applyFill="1" applyBorder="1" applyAlignment="1" applyProtection="1">
      <alignment vertical="top" wrapText="1"/>
      <protection locked="0"/>
    </xf>
    <xf numFmtId="0" fontId="48" fillId="71" borderId="22" xfId="22" applyFill="1" applyBorder="1" applyAlignment="1" applyProtection="1">
      <alignment horizontal="left" vertical="top" wrapText="1"/>
      <protection locked="0"/>
    </xf>
    <xf numFmtId="0" fontId="48" fillId="71" borderId="58" xfId="22" applyFill="1" applyBorder="1" applyAlignment="1" applyProtection="1">
      <alignment vertical="top" wrapText="1"/>
      <protection locked="0"/>
    </xf>
    <xf numFmtId="0" fontId="48" fillId="71" borderId="11" xfId="22" applyFill="1" applyBorder="1" applyAlignment="1" applyProtection="1">
      <alignment vertical="top" wrapText="1"/>
      <protection locked="0"/>
    </xf>
    <xf numFmtId="0" fontId="48" fillId="71" borderId="0" xfId="22" applyFill="1" applyBorder="1" applyAlignment="1" applyProtection="1">
      <alignment vertical="top" wrapText="1"/>
      <protection locked="0"/>
    </xf>
    <xf numFmtId="0" fontId="48" fillId="71" borderId="0" xfId="22" applyFill="1" applyBorder="1" applyAlignment="1" applyProtection="1">
      <alignment horizontal="left" vertical="top" wrapText="1"/>
      <protection locked="0"/>
    </xf>
    <xf numFmtId="0" fontId="48" fillId="71" borderId="59" xfId="22" applyFill="1" applyBorder="1" applyAlignment="1" applyProtection="1">
      <alignment vertical="top" wrapText="1"/>
      <protection locked="0"/>
    </xf>
    <xf numFmtId="0" fontId="48" fillId="71" borderId="60" xfId="22" applyFill="1" applyBorder="1" applyAlignment="1" applyProtection="1">
      <alignment vertical="top" wrapText="1"/>
      <protection locked="0"/>
    </xf>
    <xf numFmtId="0" fontId="48" fillId="71" borderId="10" xfId="22" applyFill="1" applyBorder="1" applyAlignment="1" applyProtection="1">
      <alignment vertical="top" wrapText="1"/>
      <protection locked="0"/>
    </xf>
    <xf numFmtId="0" fontId="48" fillId="71" borderId="10" xfId="22" applyFill="1" applyBorder="1" applyAlignment="1" applyProtection="1">
      <alignment horizontal="left" vertical="top" wrapText="1"/>
      <protection locked="0"/>
    </xf>
    <xf numFmtId="0" fontId="48" fillId="71" borderId="21" xfId="22" applyFill="1" applyBorder="1" applyAlignment="1" applyProtection="1">
      <alignment vertical="top" wrapText="1"/>
      <protection locked="0"/>
    </xf>
    <xf numFmtId="49" fontId="48" fillId="0" borderId="0" xfId="22" applyNumberFormat="1" applyAlignment="1">
      <alignment horizontal="left" wrapText="1"/>
      <protection/>
    </xf>
  </cellXfs>
  <cellStyles count="7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_10661-soupis.výkonů" xfId="23"/>
    <cellStyle name="_10661-soupis.výkonů 2" xfId="24"/>
    <cellStyle name="_10661-soupis.výkonů 3" xfId="25"/>
    <cellStyle name="_10661-soupis.výkonů 4" xfId="26"/>
    <cellStyle name="_10661-soupis.výkonů 4 2" xfId="27"/>
    <cellStyle name="_10661-soupis.výkonů 4 3" xfId="28"/>
    <cellStyle name="_2004_04_08_komplet" xfId="29"/>
    <cellStyle name="_2006 HiPath 3800 A.Budova Petrof HK1" xfId="30"/>
    <cellStyle name="_222_4-5-R-12-B_ZV" xfId="31"/>
    <cellStyle name="_222_4-5-R-12-B_ZV 2" xfId="32"/>
    <cellStyle name="_222_4-5-R-12-B_ZV 3" xfId="33"/>
    <cellStyle name="_222_4-5-R-12-B_ZV 4" xfId="34"/>
    <cellStyle name="_222_4-5-R-12-B_ZV 4 2" xfId="35"/>
    <cellStyle name="_222_4-5-R-12-B_ZV 4 3" xfId="36"/>
    <cellStyle name="_222_4-5-R-12-B_ZV_1" xfId="37"/>
    <cellStyle name="_222_4-5-R-12-B_ZV_1 2" xfId="38"/>
    <cellStyle name="_222_4-5-R-12-B_ZV_1 3" xfId="39"/>
    <cellStyle name="_222_4-5-R-12-B_ZV_1 4" xfId="40"/>
    <cellStyle name="_222_4-5-R-12-B_ZV_1 4 2" xfId="41"/>
    <cellStyle name="_222_4-5-R-12-B_ZV_1 4 3" xfId="42"/>
    <cellStyle name="_ALL" xfId="43"/>
    <cellStyle name="_CCTV" xfId="44"/>
    <cellStyle name="_CCTV_1-SK" xfId="45"/>
    <cellStyle name="_CCTV_2-AP" xfId="46"/>
    <cellStyle name="_CCTV_5-STA" xfId="47"/>
    <cellStyle name="_CCTV_Budova_A-rozpočet-FINAL" xfId="48"/>
    <cellStyle name="_CCTV_EZS" xfId="49"/>
    <cellStyle name="_CCTV_Kabelové žlaby a trubkovody" xfId="50"/>
    <cellStyle name="_CCTV_rozpočet- FINAL-" xfId="51"/>
    <cellStyle name="_CCTV_Rozpočet-final-" xfId="52"/>
    <cellStyle name="_CCTV_ROZPOČET-v rozpracovanosti-all" xfId="53"/>
    <cellStyle name="_CCTV_ROZPOOČET-final" xfId="54"/>
    <cellStyle name="_CCTV_SK" xfId="55"/>
    <cellStyle name="_CCTV_SSK" xfId="56"/>
    <cellStyle name="_CCTV_STA" xfId="57"/>
    <cellStyle name="_CCTV_VDT" xfId="58"/>
    <cellStyle name="_CCTV_VDT_1" xfId="59"/>
    <cellStyle name="_cenová nabídka" xfId="60"/>
    <cellStyle name="_DT" xfId="61"/>
    <cellStyle name="_EBC_vykaz_vymer" xfId="62"/>
    <cellStyle name="_EZS" xfId="63"/>
    <cellStyle name="_Inotex1" xfId="64"/>
    <cellStyle name="_Inotex1c" xfId="65"/>
    <cellStyle name="_Inotex2" xfId="66"/>
    <cellStyle name="_List1" xfId="67"/>
    <cellStyle name="_MESA IIa-SO-03z Slabopr.." xfId="68"/>
    <cellStyle name="_MESA IIa-SO-03z Slabopr.. 2" xfId="69"/>
    <cellStyle name="_MESA IIa-SO-03z Slabopr.. 3" xfId="70"/>
    <cellStyle name="_MESA IIa-SO-03z Slabopr.. 4" xfId="71"/>
    <cellStyle name="_MESA IIa-SO-03z Slabopr.. 4 2" xfId="72"/>
    <cellStyle name="_MESA IIa-SO-03z Slabopr.. 4 3" xfId="73"/>
    <cellStyle name="_MESA IIa-SO-03z Slabopr.._1" xfId="74"/>
    <cellStyle name="_MESA IIa-SO-03z Slabopr.._1 2" xfId="75"/>
    <cellStyle name="_MESA IIa-SO-03z Slabopr.._1 3" xfId="76"/>
    <cellStyle name="_MESA IIa-SO-03z Slabopr.._1 4" xfId="77"/>
    <cellStyle name="_MESA IIa-SO-03z Slabopr.._1 4 2" xfId="78"/>
    <cellStyle name="_MESA IIa-SO-03z Slabopr.._1 4 3" xfId="79"/>
    <cellStyle name="_MESA Vysokov - II. etapa" xfId="80"/>
    <cellStyle name="_MESA Vysokov - II. etapa 2" xfId="81"/>
    <cellStyle name="_MESA Vysokov - II. etapa 3" xfId="82"/>
    <cellStyle name="_MESA Vysokov - II. etapa 4" xfId="83"/>
    <cellStyle name="_MESA Vysokov - II. etapa 4 2" xfId="84"/>
    <cellStyle name="_MESA Vysokov - II. etapa 4 3" xfId="85"/>
    <cellStyle name="_MESA-II et-Zpřistavek-ROZPOČET-včSANI uprav1" xfId="86"/>
    <cellStyle name="_MESA-II et-Zpřistavek-ROZPOČET-včSANI uprav1 2" xfId="87"/>
    <cellStyle name="_MESA-II et-Zpřistavek-ROZPOČET-včSANI uprav1 3" xfId="88"/>
    <cellStyle name="_MESA-II et-Zpřistavek-ROZPOČET-včSANI uprav1 4" xfId="89"/>
    <cellStyle name="_MESA-II et-Zpřistavek-ROZPOČET-včSANI uprav1 4 2" xfId="90"/>
    <cellStyle name="_MESA-II et-Zpřistavek-ROZPOČET-včSANI uprav1 4 3" xfId="91"/>
    <cellStyle name="_MESA-II et-Zpřistavek-ROZPOČET-včSANI uprav1_1" xfId="92"/>
    <cellStyle name="_MESA-II et-Zpřistavek-ROZPOČET-včSANI uprav1_1 2" xfId="93"/>
    <cellStyle name="_MESA-II et-Zpřistavek-ROZPOČET-včSANI uprav1_1 3" xfId="94"/>
    <cellStyle name="_MESA-II et-Zpřistavek-ROZPOČET-včSANI uprav1_1 4" xfId="95"/>
    <cellStyle name="_MESA-II et-Zpřistavek-ROZPOČET-včSANI uprav1_1 4 2" xfId="96"/>
    <cellStyle name="_MESA-II et-Zpřistavek-ROZPOČET-včSANI uprav1_1 4 3" xfId="97"/>
    <cellStyle name="_N020198A" xfId="98"/>
    <cellStyle name="_N02117-ELSYCO SK Socialnu Poistvnu Zilina SK" xfId="99"/>
    <cellStyle name="_N02129-Johnson Controls-EUROPAPIR Bratislava" xfId="100"/>
    <cellStyle name="_N02132-Johnson Controls-UNIPHARMA Bratislava - CCTV, ACCES" xfId="101"/>
    <cellStyle name="_N0214X-ROSS-EUROPAPIR Bratislava" xfId="102"/>
    <cellStyle name="_Np_00110a" xfId="103"/>
    <cellStyle name="_Np_00118a" xfId="104"/>
    <cellStyle name="_Np_00159" xfId="105"/>
    <cellStyle name="_Np_00164a" xfId="106"/>
    <cellStyle name="_NXXXXX-Johnson Controls -vzor cen pro SK, EZS, EPS" xfId="107"/>
    <cellStyle name="_rozpočet" xfId="108"/>
    <cellStyle name="_Rozpočet-FINAL" xfId="109"/>
    <cellStyle name="_Rozpočet-FINAL-" xfId="110"/>
    <cellStyle name="_Rozpočet-FINAL 2" xfId="111"/>
    <cellStyle name="_Rozpočet-FINAL- 2" xfId="112"/>
    <cellStyle name="_Rozpočet-FINAL 3" xfId="113"/>
    <cellStyle name="_Rozpočet-FINAL- 3" xfId="114"/>
    <cellStyle name="_Rozpočet-FINAL 4" xfId="115"/>
    <cellStyle name="_Rozpočet-FINAL- 4" xfId="116"/>
    <cellStyle name="_ROZPOČET-FINAL-ALL" xfId="117"/>
    <cellStyle name="_Rozpočet-IKEM-pro jiné účely" xfId="118"/>
    <cellStyle name="_Rozpočet-IKEM-pro jiné účely 2" xfId="119"/>
    <cellStyle name="_Rozpočet-KABELY-20072010-" xfId="120"/>
    <cellStyle name="_Rozpočet-KABELY-20072010- 2" xfId="121"/>
    <cellStyle name="_SO 01.070 Slaboproudé rozvody 1" xfId="122"/>
    <cellStyle name="_SO 01.070 Slaboproudé rozvody 1 2" xfId="123"/>
    <cellStyle name="_SO 01.070 Slaboproudé rozvody 1 3" xfId="124"/>
    <cellStyle name="_SO 01.070 Slaboproudé rozvody 1 4" xfId="125"/>
    <cellStyle name="_SO04" xfId="126"/>
    <cellStyle name="_STA - A" xfId="127"/>
    <cellStyle name="_Tendr,konvence-soupis.výkonů,07.08.05" xfId="128"/>
    <cellStyle name="_Tendr,konvence-soupis.výkonů,07.08.05 2" xfId="129"/>
    <cellStyle name="_Tendr,konvence-soupis.výkonů,07.08.05 3" xfId="130"/>
    <cellStyle name="_Tendr,konvence-soupis.výkonů,07.08.05 4" xfId="131"/>
    <cellStyle name="_Tendr,konvence-soupis.výkonů,07.08.05 4 2" xfId="132"/>
    <cellStyle name="_Tendr,konvence-soupis.výkonů,07.08.05 4 3" xfId="133"/>
    <cellStyle name="_Tendr,konvence-soupis.výkonů,07.08.05_1" xfId="134"/>
    <cellStyle name="_Tendr,konvence-soupis.výkonů,07.08.05_1 2" xfId="135"/>
    <cellStyle name="_Tendr,konvence-soupis.výkonů,07.08.05_1 3" xfId="136"/>
    <cellStyle name="_Tendr,konvence-soupis.výkonů,07.08.05_1 4" xfId="137"/>
    <cellStyle name="_Tendr,konvence-soupis.výkonů,07.08.05_1 4 2" xfId="138"/>
    <cellStyle name="_Tendr,konvence-soupis.výkonů,07.08.05_1 4 3" xfId="139"/>
    <cellStyle name="_Výkaz výměr PSHZ" xfId="140"/>
    <cellStyle name="_Výkaz výměr PSHZ 2" xfId="141"/>
    <cellStyle name="_Výkaz výměr PSHZ 3" xfId="142"/>
    <cellStyle name="_Výkaz výměr PSHZ 4" xfId="143"/>
    <cellStyle name="_Výkaz výměr SHZ" xfId="144"/>
    <cellStyle name="_Výkaz výměr SHZ 2" xfId="145"/>
    <cellStyle name="_Výkaz výměr SHZ 3" xfId="146"/>
    <cellStyle name="_Výkaz výměr SHZ 4" xfId="147"/>
    <cellStyle name="_Vysokov, Mesa - Západní administrativně provozní přístavba, 25.10.2006 ostrý" xfId="148"/>
    <cellStyle name="_Vzor vyplněného formuláře" xfId="149"/>
    <cellStyle name="_Z_00159A" xfId="150"/>
    <cellStyle name="_Západní křídlo - El. rozpočet" xfId="151"/>
    <cellStyle name="_Západní křídlo - El. rozpočet 2" xfId="152"/>
    <cellStyle name="_Západní křídlo - El. rozpočet 3" xfId="153"/>
    <cellStyle name="_Západní křídlo - El. rozpočet 4" xfId="154"/>
    <cellStyle name="_Západní křídlo - El. rozpočet 4 2" xfId="155"/>
    <cellStyle name="_Západní křídlo - El. rozpočet 4 3" xfId="156"/>
    <cellStyle name="_Západní křídlo - El. rozpočet_1" xfId="157"/>
    <cellStyle name="_Západní křídlo - El. rozpočet_1 2" xfId="158"/>
    <cellStyle name="_Západní křídlo - El. rozpočet_1 3" xfId="159"/>
    <cellStyle name="_Západní křídlo - El. rozpočet_1 4" xfId="160"/>
    <cellStyle name="_Západní křídlo - El. rozpočet_1 4 2" xfId="161"/>
    <cellStyle name="_Západní křídlo - El. rozpočet_1 4 3" xfId="162"/>
    <cellStyle name="=C:\WINDOWS\SYSTEM32\COMMAND.COM" xfId="163"/>
    <cellStyle name="=C:\WINDOWS\SYSTEM32\COMMAND.COM 2" xfId="164"/>
    <cellStyle name="=C:\WINDOWS\SYSTEM32\COMMAND.COM 3" xfId="165"/>
    <cellStyle name="=C:\WINDOWS\SYSTEM32\COMMAND.COM 4" xfId="166"/>
    <cellStyle name="•W_laroux" xfId="167"/>
    <cellStyle name="0,0_x000d__x000a_NA_x000d__x000a_" xfId="168"/>
    <cellStyle name="20 % – Zvýraznění1 2" xfId="169"/>
    <cellStyle name="20 % – Zvýraznění1 2 2" xfId="170"/>
    <cellStyle name="20 % – Zvýraznění1 3" xfId="171"/>
    <cellStyle name="20 % – Zvýraznění1 4" xfId="172"/>
    <cellStyle name="20 % – Zvýraznění1 5" xfId="173"/>
    <cellStyle name="20 % – Zvýraznění2 2" xfId="174"/>
    <cellStyle name="20 % – Zvýraznění2 2 2" xfId="175"/>
    <cellStyle name="20 % – Zvýraznění2 3" xfId="176"/>
    <cellStyle name="20 % – Zvýraznění2 4" xfId="177"/>
    <cellStyle name="20 % – Zvýraznění2 5" xfId="178"/>
    <cellStyle name="20 % – Zvýraznění3 2" xfId="179"/>
    <cellStyle name="20 % – Zvýraznění3 2 2" xfId="180"/>
    <cellStyle name="20 % – Zvýraznění3 3" xfId="181"/>
    <cellStyle name="20 % – Zvýraznění3 4" xfId="182"/>
    <cellStyle name="20 % – Zvýraznění3 5" xfId="183"/>
    <cellStyle name="20 % – Zvýraznění4 2" xfId="184"/>
    <cellStyle name="20 % – Zvýraznění4 2 2" xfId="185"/>
    <cellStyle name="20 % – Zvýraznění4 3" xfId="186"/>
    <cellStyle name="20 % – Zvýraznění4 4" xfId="187"/>
    <cellStyle name="20 % – Zvýraznění4 5" xfId="188"/>
    <cellStyle name="20 % – Zvýraznění5 2" xfId="189"/>
    <cellStyle name="20 % – Zvýraznění5 2 2" xfId="190"/>
    <cellStyle name="20 % – Zvýraznění5 3" xfId="191"/>
    <cellStyle name="20 % – Zvýraznění5 4" xfId="192"/>
    <cellStyle name="20 % – Zvýraznění6 2" xfId="193"/>
    <cellStyle name="20 % – Zvýraznění6 2 2" xfId="194"/>
    <cellStyle name="20 % – Zvýraznění6 3" xfId="195"/>
    <cellStyle name="20 % – Zvýraznění6 4" xfId="196"/>
    <cellStyle name="20 % – Zvýraznění6 5" xfId="197"/>
    <cellStyle name="40 % – Zvýraznění1 2" xfId="198"/>
    <cellStyle name="40 % – Zvýraznění1 2 2" xfId="199"/>
    <cellStyle name="40 % – Zvýraznění1 3" xfId="200"/>
    <cellStyle name="40 % – Zvýraznění1 4" xfId="201"/>
    <cellStyle name="40 % – Zvýraznění1 5" xfId="202"/>
    <cellStyle name="40 % – Zvýraznění2 2" xfId="203"/>
    <cellStyle name="40 % – Zvýraznění2 2 2" xfId="204"/>
    <cellStyle name="40 % – Zvýraznění2 3" xfId="205"/>
    <cellStyle name="40 % – Zvýraznění2 4" xfId="206"/>
    <cellStyle name="40 % – Zvýraznění3 2" xfId="207"/>
    <cellStyle name="40 % – Zvýraznění3 2 2" xfId="208"/>
    <cellStyle name="40 % – Zvýraznění3 3" xfId="209"/>
    <cellStyle name="40 % – Zvýraznění3 4" xfId="210"/>
    <cellStyle name="40 % – Zvýraznění3 5" xfId="211"/>
    <cellStyle name="40 % – Zvýraznění4 2" xfId="212"/>
    <cellStyle name="40 % – Zvýraznění4 2 2" xfId="213"/>
    <cellStyle name="40 % – Zvýraznění4 3" xfId="214"/>
    <cellStyle name="40 % – Zvýraznění4 4" xfId="215"/>
    <cellStyle name="40 % – Zvýraznění4 5" xfId="216"/>
    <cellStyle name="40 % – Zvýraznění5 2" xfId="217"/>
    <cellStyle name="40 % – Zvýraznění5 2 2" xfId="218"/>
    <cellStyle name="40 % – Zvýraznění5 3" xfId="219"/>
    <cellStyle name="40 % – Zvýraznění5 4" xfId="220"/>
    <cellStyle name="40 % – Zvýraznění5 5" xfId="221"/>
    <cellStyle name="40 % – Zvýraznění6 2" xfId="222"/>
    <cellStyle name="40 % – Zvýraznění6 2 2" xfId="223"/>
    <cellStyle name="40 % – Zvýraznění6 3" xfId="224"/>
    <cellStyle name="40 % – Zvýraznění6 4" xfId="225"/>
    <cellStyle name="40 % – Zvýraznění6 5" xfId="226"/>
    <cellStyle name="60 % – Zvýraznění1 2" xfId="227"/>
    <cellStyle name="60 % – Zvýraznění1 2 2" xfId="228"/>
    <cellStyle name="60 % – Zvýraznění1 3" xfId="229"/>
    <cellStyle name="60 % – Zvýraznění1 4" xfId="230"/>
    <cellStyle name="60 % – Zvýraznění1 5" xfId="231"/>
    <cellStyle name="60 % – Zvýraznění2 2" xfId="232"/>
    <cellStyle name="60 % – Zvýraznění2 2 2" xfId="233"/>
    <cellStyle name="60 % – Zvýraznění2 3" xfId="234"/>
    <cellStyle name="60 % – Zvýraznění2 4" xfId="235"/>
    <cellStyle name="60 % – Zvýraznění2 5" xfId="236"/>
    <cellStyle name="60 % – Zvýraznění3 2" xfId="237"/>
    <cellStyle name="60 % – Zvýraznění3 2 2" xfId="238"/>
    <cellStyle name="60 % – Zvýraznění3 3" xfId="239"/>
    <cellStyle name="60 % – Zvýraznění3 4" xfId="240"/>
    <cellStyle name="60 % – Zvýraznění3 5" xfId="241"/>
    <cellStyle name="60 % – Zvýraznění4 2" xfId="242"/>
    <cellStyle name="60 % – Zvýraznění4 2 2" xfId="243"/>
    <cellStyle name="60 % – Zvýraznění4 3" xfId="244"/>
    <cellStyle name="60 % – Zvýraznění4 4" xfId="245"/>
    <cellStyle name="60 % – Zvýraznění4 5" xfId="246"/>
    <cellStyle name="60 % – Zvýraznění5 2" xfId="247"/>
    <cellStyle name="60 % – Zvýraznění5 2 2" xfId="248"/>
    <cellStyle name="60 % – Zvýraznění5 3" xfId="249"/>
    <cellStyle name="60 % – Zvýraznění5 4" xfId="250"/>
    <cellStyle name="60 % – Zvýraznění5 5" xfId="251"/>
    <cellStyle name="60 % – Zvýraznění6 2" xfId="252"/>
    <cellStyle name="60 % – Zvýraznění6 2 2" xfId="253"/>
    <cellStyle name="60 % – Zvýraznění6 3" xfId="254"/>
    <cellStyle name="60 % – Zvýraznění6 4" xfId="255"/>
    <cellStyle name="60 % – Zvýraznění6 5" xfId="256"/>
    <cellStyle name="Äåíåæíûé [0]_PERSONAL" xfId="257"/>
    <cellStyle name="Äåíåæíûé_PERSONAL" xfId="258"/>
    <cellStyle name="ÅëÈ­ [0]_laroux" xfId="259"/>
    <cellStyle name="ÅëÈ­_laroux" xfId="260"/>
    <cellStyle name="ÄÞ¸¶ [0]_laroux" xfId="261"/>
    <cellStyle name="ÄÞ¸¶_laroux" xfId="262"/>
    <cellStyle name="balicek" xfId="263"/>
    <cellStyle name="Besuchter Hyperlink" xfId="264"/>
    <cellStyle name="blok_cen" xfId="265"/>
    <cellStyle name="blokcen" xfId="266"/>
    <cellStyle name="Body" xfId="267"/>
    <cellStyle name="Bold 11" xfId="268"/>
    <cellStyle name="Ç¥ÁØ_ÀÎÀç°³¹ß¿ø" xfId="269"/>
    <cellStyle name="Calc Currency (0)" xfId="270"/>
    <cellStyle name="Calc Currency (0) 2" xfId="271"/>
    <cellStyle name="Calc Currency (0) 3" xfId="272"/>
    <cellStyle name="Calc Currency (0) 4" xfId="273"/>
    <cellStyle name="Calc Currency (2)" xfId="274"/>
    <cellStyle name="Calc Percent (0)" xfId="275"/>
    <cellStyle name="Calc Percent (1)" xfId="276"/>
    <cellStyle name="Calc Percent (1) 2" xfId="277"/>
    <cellStyle name="Calc Percent (1) 3" xfId="278"/>
    <cellStyle name="Calc Percent (1) 4" xfId="279"/>
    <cellStyle name="Calc Percent (2)" xfId="280"/>
    <cellStyle name="Calc Percent (2) 2" xfId="281"/>
    <cellStyle name="Calc Percent (2) 3" xfId="282"/>
    <cellStyle name="Calc Percent (2) 4" xfId="283"/>
    <cellStyle name="Calc Units (0)" xfId="284"/>
    <cellStyle name="Calc Units (1)" xfId="285"/>
    <cellStyle name="Calc Units (2)" xfId="286"/>
    <cellStyle name="Celkem 2" xfId="287"/>
    <cellStyle name="Celkem 3" xfId="288"/>
    <cellStyle name="cena" xfId="289"/>
    <cellStyle name="ceník" xfId="290"/>
    <cellStyle name="Comma  - Style1" xfId="291"/>
    <cellStyle name="Comma  - Style2" xfId="292"/>
    <cellStyle name="Comma  - Style3" xfId="293"/>
    <cellStyle name="Comma  - Style4" xfId="294"/>
    <cellStyle name="Comma  - Style5" xfId="295"/>
    <cellStyle name="Comma  - Style6" xfId="296"/>
    <cellStyle name="Comma  - Style7" xfId="297"/>
    <cellStyle name="Comma  - Style8" xfId="298"/>
    <cellStyle name="Comma [0]_1995" xfId="299"/>
    <cellStyle name="Comma [00]" xfId="300"/>
    <cellStyle name="Comma_1995" xfId="301"/>
    <cellStyle name="Currency (0)" xfId="302"/>
    <cellStyle name="Currency (2)" xfId="303"/>
    <cellStyle name="Currency [0]_1995" xfId="304"/>
    <cellStyle name="Currency [00]" xfId="305"/>
    <cellStyle name="Currency_1995" xfId="306"/>
    <cellStyle name="Currency0" xfId="307"/>
    <cellStyle name="Čárka 2" xfId="308"/>
    <cellStyle name="Date" xfId="309"/>
    <cellStyle name="Date Short" xfId="310"/>
    <cellStyle name="daten" xfId="311"/>
    <cellStyle name="Date-Time" xfId="312"/>
    <cellStyle name="Decimal 1" xfId="313"/>
    <cellStyle name="Decimal 2" xfId="314"/>
    <cellStyle name="Decimal 3" xfId="315"/>
    <cellStyle name="Dezimal [0]_Tabelle1" xfId="316"/>
    <cellStyle name="Dezimal_Tabelle1" xfId="317"/>
    <cellStyle name="Enter Currency (0)" xfId="318"/>
    <cellStyle name="Enter Currency (2)" xfId="319"/>
    <cellStyle name="Enter Units (0)" xfId="320"/>
    <cellStyle name="Enter Units (1)" xfId="321"/>
    <cellStyle name="Enter Units (2)" xfId="322"/>
    <cellStyle name="entry box" xfId="323"/>
    <cellStyle name="Firma" xfId="324"/>
    <cellStyle name="fnRegressQ" xfId="325"/>
    <cellStyle name="Grey" xfId="326"/>
    <cellStyle name="GroupHead" xfId="327"/>
    <cellStyle name="Halere" xfId="328"/>
    <cellStyle name="Halere 2" xfId="329"/>
    <cellStyle name="Halere 3" xfId="330"/>
    <cellStyle name="Halere 4" xfId="331"/>
    <cellStyle name="Head 1" xfId="332"/>
    <cellStyle name="HEADER" xfId="333"/>
    <cellStyle name="Header1" xfId="334"/>
    <cellStyle name="Header2" xfId="335"/>
    <cellStyle name="Hlavička" xfId="336"/>
    <cellStyle name="Hlavní nadpis" xfId="337"/>
    <cellStyle name="Hlavní nadpis 2" xfId="338"/>
    <cellStyle name="Hlavní nadpis 3" xfId="339"/>
    <cellStyle name="Hlavní nadpis 3 2" xfId="340"/>
    <cellStyle name="Hlavní nadpis 3 3" xfId="341"/>
    <cellStyle name="Hlavní nadpis 3 4" xfId="342"/>
    <cellStyle name="Hypertextový odkaz 2" xfId="343"/>
    <cellStyle name="Hypertextový odkaz 3" xfId="344"/>
    <cellStyle name="Hypertextový odkaz 4" xfId="345"/>
    <cellStyle name="Hypertextový odkaz 5" xfId="346"/>
    <cellStyle name="Hypertextový odkaz 6" xfId="347"/>
    <cellStyle name="Chybně 2" xfId="348"/>
    <cellStyle name="Chybně 2 2" xfId="349"/>
    <cellStyle name="Chybně 3" xfId="350"/>
    <cellStyle name="Chybně 4" xfId="351"/>
    <cellStyle name="Chybně 5" xfId="352"/>
    <cellStyle name="Îáû÷íûé_PERSONAL" xfId="353"/>
    <cellStyle name="Input" xfId="354"/>
    <cellStyle name="Input %" xfId="355"/>
    <cellStyle name="Input [yellow]" xfId="356"/>
    <cellStyle name="Input 1" xfId="357"/>
    <cellStyle name="Input 3" xfId="358"/>
    <cellStyle name="KAPITOLA" xfId="359"/>
    <cellStyle name="Kategorie" xfId="360"/>
    <cellStyle name="Kontrolní buňka 2" xfId="361"/>
    <cellStyle name="Kontrolní buňka 2 2" xfId="362"/>
    <cellStyle name="Kontrolní buňka 3" xfId="363"/>
    <cellStyle name="Kontrolní buňka 4" xfId="364"/>
    <cellStyle name="lehký dolní okraj" xfId="365"/>
    <cellStyle name="Link Currency (0)" xfId="366"/>
    <cellStyle name="Link Currency (2)" xfId="367"/>
    <cellStyle name="Link Units (0)" xfId="368"/>
    <cellStyle name="Link Units (1)" xfId="369"/>
    <cellStyle name="Link Units (2)" xfId="370"/>
    <cellStyle name="Měna 2" xfId="371"/>
    <cellStyle name="měny 2" xfId="372"/>
    <cellStyle name="měny 2 2" xfId="373"/>
    <cellStyle name="měny 2 3" xfId="374"/>
    <cellStyle name="měny 2 4" xfId="375"/>
    <cellStyle name="Millares_Proyecto MINFAR 20020516" xfId="376"/>
    <cellStyle name="Model" xfId="377"/>
    <cellStyle name="Month" xfId="378"/>
    <cellStyle name="Nadpis" xfId="379"/>
    <cellStyle name="Nadpis 1 2" xfId="380"/>
    <cellStyle name="Nadpis 1 3" xfId="381"/>
    <cellStyle name="nadpis 10" xfId="382"/>
    <cellStyle name="nadpis 11" xfId="383"/>
    <cellStyle name="nadpis 12" xfId="384"/>
    <cellStyle name="nadpis 13" xfId="385"/>
    <cellStyle name="nadpis 14" xfId="386"/>
    <cellStyle name="nadpis 15" xfId="387"/>
    <cellStyle name="nadpis 16" xfId="388"/>
    <cellStyle name="nadpis 17" xfId="389"/>
    <cellStyle name="nadpis 18" xfId="390"/>
    <cellStyle name="nadpis 19" xfId="391"/>
    <cellStyle name="Nadpis 2 2" xfId="392"/>
    <cellStyle name="Nadpis 2 3" xfId="393"/>
    <cellStyle name="nadpis 20" xfId="394"/>
    <cellStyle name="nadpis 21" xfId="395"/>
    <cellStyle name="nadpis 22" xfId="396"/>
    <cellStyle name="nadpis 23" xfId="397"/>
    <cellStyle name="nadpis 24" xfId="398"/>
    <cellStyle name="nadpis 25" xfId="399"/>
    <cellStyle name="nadpis 26" xfId="400"/>
    <cellStyle name="nadpis 27" xfId="401"/>
    <cellStyle name="nadpis 28" xfId="402"/>
    <cellStyle name="nadpis 29" xfId="403"/>
    <cellStyle name="Nadpis 3 2" xfId="404"/>
    <cellStyle name="Nadpis 3 3" xfId="405"/>
    <cellStyle name="nadpis 30" xfId="406"/>
    <cellStyle name="nadpis 31" xfId="407"/>
    <cellStyle name="nadpis 32" xfId="408"/>
    <cellStyle name="nadpis 33" xfId="409"/>
    <cellStyle name="nadpis 34" xfId="410"/>
    <cellStyle name="Nadpis 4 2" xfId="411"/>
    <cellStyle name="Nadpis 4 3" xfId="412"/>
    <cellStyle name="nadpis 5" xfId="413"/>
    <cellStyle name="nadpis 6" xfId="414"/>
    <cellStyle name="nadpis 7" xfId="415"/>
    <cellStyle name="nadpis 8" xfId="416"/>
    <cellStyle name="nadpis 9" xfId="417"/>
    <cellStyle name="nadpis1" xfId="418"/>
    <cellStyle name="Název 2" xfId="419"/>
    <cellStyle name="Název 3" xfId="420"/>
    <cellStyle name="nazev_skup" xfId="421"/>
    <cellStyle name="Neutrální 2" xfId="422"/>
    <cellStyle name="Neutrální 2 2" xfId="423"/>
    <cellStyle name="Neutrální 3" xfId="424"/>
    <cellStyle name="Neutrální 4" xfId="425"/>
    <cellStyle name="Neutrální 5" xfId="426"/>
    <cellStyle name="no dec" xfId="427"/>
    <cellStyle name="nor.cena" xfId="428"/>
    <cellStyle name="normal" xfId="429"/>
    <cellStyle name="Normal - Style1" xfId="430"/>
    <cellStyle name="normal 10" xfId="431"/>
    <cellStyle name="normal 100" xfId="432"/>
    <cellStyle name="normal 101" xfId="433"/>
    <cellStyle name="normal 102" xfId="434"/>
    <cellStyle name="normal 103" xfId="435"/>
    <cellStyle name="normal 104" xfId="436"/>
    <cellStyle name="normal 105" xfId="437"/>
    <cellStyle name="normal 106" xfId="438"/>
    <cellStyle name="normal 107" xfId="439"/>
    <cellStyle name="normal 108" xfId="440"/>
    <cellStyle name="normal 109" xfId="441"/>
    <cellStyle name="Normal 11" xfId="442"/>
    <cellStyle name="normal 110" xfId="443"/>
    <cellStyle name="normal 111" xfId="444"/>
    <cellStyle name="normal 112" xfId="445"/>
    <cellStyle name="normal 113" xfId="446"/>
    <cellStyle name="normal 114" xfId="447"/>
    <cellStyle name="normal 115" xfId="448"/>
    <cellStyle name="normal 116" xfId="449"/>
    <cellStyle name="normal 117" xfId="450"/>
    <cellStyle name="normal 118" xfId="451"/>
    <cellStyle name="normal 119" xfId="452"/>
    <cellStyle name="normal 12" xfId="453"/>
    <cellStyle name="normal 120" xfId="454"/>
    <cellStyle name="normal 121" xfId="455"/>
    <cellStyle name="normal 122" xfId="456"/>
    <cellStyle name="normal 123" xfId="457"/>
    <cellStyle name="normal 124" xfId="458"/>
    <cellStyle name="normal 125" xfId="459"/>
    <cellStyle name="normal 126" xfId="460"/>
    <cellStyle name="normal 127" xfId="461"/>
    <cellStyle name="normal 128" xfId="462"/>
    <cellStyle name="normal 129" xfId="463"/>
    <cellStyle name="normal 13" xfId="464"/>
    <cellStyle name="normal 130" xfId="465"/>
    <cellStyle name="normal 131" xfId="466"/>
    <cellStyle name="normal 132" xfId="467"/>
    <cellStyle name="normal 133" xfId="468"/>
    <cellStyle name="normal 134" xfId="469"/>
    <cellStyle name="normal 135" xfId="470"/>
    <cellStyle name="normal 136" xfId="471"/>
    <cellStyle name="normal 137" xfId="472"/>
    <cellStyle name="normal 138" xfId="473"/>
    <cellStyle name="normal 139" xfId="474"/>
    <cellStyle name="normal 14" xfId="475"/>
    <cellStyle name="normal 140" xfId="476"/>
    <cellStyle name="normal 141" xfId="477"/>
    <cellStyle name="normal 142" xfId="478"/>
    <cellStyle name="normal 143" xfId="479"/>
    <cellStyle name="normal 144" xfId="480"/>
    <cellStyle name="normal 145" xfId="481"/>
    <cellStyle name="normal 146" xfId="482"/>
    <cellStyle name="normal 147" xfId="483"/>
    <cellStyle name="normal 15" xfId="484"/>
    <cellStyle name="normal 16" xfId="485"/>
    <cellStyle name="normal 17" xfId="486"/>
    <cellStyle name="normal 18" xfId="487"/>
    <cellStyle name="normal 19" xfId="488"/>
    <cellStyle name="normal 2" xfId="489"/>
    <cellStyle name="normal 20" xfId="490"/>
    <cellStyle name="normal 21" xfId="491"/>
    <cellStyle name="normal 22" xfId="492"/>
    <cellStyle name="normal 23" xfId="493"/>
    <cellStyle name="normal 24" xfId="494"/>
    <cellStyle name="normal 25" xfId="495"/>
    <cellStyle name="normal 26" xfId="496"/>
    <cellStyle name="normal 27" xfId="497"/>
    <cellStyle name="normal 28" xfId="498"/>
    <cellStyle name="normal 29" xfId="499"/>
    <cellStyle name="normal 3" xfId="500"/>
    <cellStyle name="normal 30" xfId="501"/>
    <cellStyle name="normal 31" xfId="502"/>
    <cellStyle name="normal 32" xfId="503"/>
    <cellStyle name="normal 33" xfId="504"/>
    <cellStyle name="normal 34" xfId="505"/>
    <cellStyle name="normal 35" xfId="506"/>
    <cellStyle name="normal 36" xfId="507"/>
    <cellStyle name="normal 37" xfId="508"/>
    <cellStyle name="normal 38" xfId="509"/>
    <cellStyle name="normal 39" xfId="510"/>
    <cellStyle name="normal 4" xfId="511"/>
    <cellStyle name="normal 40" xfId="512"/>
    <cellStyle name="normal 41" xfId="513"/>
    <cellStyle name="normal 42" xfId="514"/>
    <cellStyle name="normal 43" xfId="515"/>
    <cellStyle name="normal 44" xfId="516"/>
    <cellStyle name="normal 45" xfId="517"/>
    <cellStyle name="normal 46" xfId="518"/>
    <cellStyle name="normal 47" xfId="519"/>
    <cellStyle name="normal 48" xfId="520"/>
    <cellStyle name="normal 49" xfId="521"/>
    <cellStyle name="normal 5" xfId="522"/>
    <cellStyle name="normal 50" xfId="523"/>
    <cellStyle name="normal 51" xfId="524"/>
    <cellStyle name="normal 52" xfId="525"/>
    <cellStyle name="normal 53" xfId="526"/>
    <cellStyle name="normal 54" xfId="527"/>
    <cellStyle name="normal 55" xfId="528"/>
    <cellStyle name="normal 56" xfId="529"/>
    <cellStyle name="normal 57" xfId="530"/>
    <cellStyle name="normal 58" xfId="531"/>
    <cellStyle name="normal 59" xfId="532"/>
    <cellStyle name="normal 6" xfId="533"/>
    <cellStyle name="normal 60" xfId="534"/>
    <cellStyle name="normal 61" xfId="535"/>
    <cellStyle name="normal 62" xfId="536"/>
    <cellStyle name="normal 63" xfId="537"/>
    <cellStyle name="normal 64" xfId="538"/>
    <cellStyle name="normal 65" xfId="539"/>
    <cellStyle name="normal 66" xfId="540"/>
    <cellStyle name="normal 67" xfId="541"/>
    <cellStyle name="normal 68" xfId="542"/>
    <cellStyle name="normal 69" xfId="543"/>
    <cellStyle name="normal 7" xfId="544"/>
    <cellStyle name="normal 70" xfId="545"/>
    <cellStyle name="normal 71" xfId="546"/>
    <cellStyle name="normal 72" xfId="547"/>
    <cellStyle name="normal 73" xfId="548"/>
    <cellStyle name="normal 74" xfId="549"/>
    <cellStyle name="normal 75" xfId="550"/>
    <cellStyle name="normal 76" xfId="551"/>
    <cellStyle name="normal 77" xfId="552"/>
    <cellStyle name="normal 78" xfId="553"/>
    <cellStyle name="normal 79" xfId="554"/>
    <cellStyle name="normal 8" xfId="555"/>
    <cellStyle name="normal 80" xfId="556"/>
    <cellStyle name="normal 81" xfId="557"/>
    <cellStyle name="normal 82" xfId="558"/>
    <cellStyle name="normal 83" xfId="559"/>
    <cellStyle name="normal 84" xfId="560"/>
    <cellStyle name="normal 85" xfId="561"/>
    <cellStyle name="normal 86" xfId="562"/>
    <cellStyle name="normal 87" xfId="563"/>
    <cellStyle name="normal 88" xfId="564"/>
    <cellStyle name="normal 89" xfId="565"/>
    <cellStyle name="normal 9" xfId="566"/>
    <cellStyle name="normal 90" xfId="567"/>
    <cellStyle name="normal 91" xfId="568"/>
    <cellStyle name="normal 92" xfId="569"/>
    <cellStyle name="normal 93" xfId="570"/>
    <cellStyle name="normal 94" xfId="571"/>
    <cellStyle name="normal 95" xfId="572"/>
    <cellStyle name="normal 96" xfId="573"/>
    <cellStyle name="normal 97" xfId="574"/>
    <cellStyle name="normal 98" xfId="575"/>
    <cellStyle name="normal 99" xfId="576"/>
    <cellStyle name="Normal__VZOR" xfId="577"/>
    <cellStyle name="Normální 10" xfId="578"/>
    <cellStyle name="Normální 10 2" xfId="579"/>
    <cellStyle name="Normální 11" xfId="580"/>
    <cellStyle name="Normální 11 2" xfId="581"/>
    <cellStyle name="Normální 12" xfId="582"/>
    <cellStyle name="Normální 13" xfId="583"/>
    <cellStyle name="Normální 14" xfId="584"/>
    <cellStyle name="Normální 14 2" xfId="585"/>
    <cellStyle name="Normální 15" xfId="586"/>
    <cellStyle name="Normální 15 2" xfId="587"/>
    <cellStyle name="normální 2 2" xfId="588"/>
    <cellStyle name="normální 2 2 2" xfId="589"/>
    <cellStyle name="normální 2 2 3" xfId="590"/>
    <cellStyle name="normální 2 2 4" xfId="591"/>
    <cellStyle name="normální 2 3" xfId="592"/>
    <cellStyle name="normální 2 4" xfId="593"/>
    <cellStyle name="Normální 3 2" xfId="594"/>
    <cellStyle name="normální 30" xfId="595"/>
    <cellStyle name="Normální 4" xfId="596"/>
    <cellStyle name="Normální 4 2" xfId="597"/>
    <cellStyle name="Normální 5" xfId="598"/>
    <cellStyle name="Normální 5 2" xfId="599"/>
    <cellStyle name="Normální 6" xfId="600"/>
    <cellStyle name="Normální 6 2" xfId="601"/>
    <cellStyle name="Normální 7" xfId="602"/>
    <cellStyle name="Normální 7 2" xfId="603"/>
    <cellStyle name="Normální 8" xfId="604"/>
    <cellStyle name="Normální 8 2" xfId="605"/>
    <cellStyle name="Normální 9" xfId="606"/>
    <cellStyle name="Normální 9 2" xfId="607"/>
    <cellStyle name="Normalny_Arkusz1" xfId="608"/>
    <cellStyle name="NormalText" xfId="609"/>
    <cellStyle name="novinka" xfId="610"/>
    <cellStyle name="Œ…‹æØ‚è [0.00]_laroux" xfId="611"/>
    <cellStyle name="Œ…‹æØ‚è_laroux" xfId="612"/>
    <cellStyle name="Ôèíàíñîâûé [0]_PERSONAL" xfId="613"/>
    <cellStyle name="Ôèíàíñîâûé_PERSONAL" xfId="614"/>
    <cellStyle name="Percent ()" xfId="615"/>
    <cellStyle name="Percent (0)" xfId="616"/>
    <cellStyle name="Percent (1)" xfId="617"/>
    <cellStyle name="Percent [0]" xfId="618"/>
    <cellStyle name="Percent [0] 2" xfId="619"/>
    <cellStyle name="Percent [0] 3" xfId="620"/>
    <cellStyle name="Percent [0] 4" xfId="621"/>
    <cellStyle name="Percent [00]" xfId="622"/>
    <cellStyle name="Percent [00] 2" xfId="623"/>
    <cellStyle name="Percent [00] 3" xfId="624"/>
    <cellStyle name="Percent [00] 4" xfId="625"/>
    <cellStyle name="Percent [2]" xfId="626"/>
    <cellStyle name="Percent [2] 2" xfId="627"/>
    <cellStyle name="Percent [2] 3" xfId="628"/>
    <cellStyle name="Percent [2] 4" xfId="629"/>
    <cellStyle name="Percent 1" xfId="630"/>
    <cellStyle name="Percent 2" xfId="631"/>
    <cellStyle name="Percent_Account Detail" xfId="632"/>
    <cellStyle name="podkapitola" xfId="633"/>
    <cellStyle name="Podnadpis" xfId="634"/>
    <cellStyle name="Podnadpis 2" xfId="635"/>
    <cellStyle name="Podnadpis 3" xfId="636"/>
    <cellStyle name="Podnadpis 3 2" xfId="637"/>
    <cellStyle name="Podnadpis 3 3" xfId="638"/>
    <cellStyle name="Podnadpis 3 4" xfId="639"/>
    <cellStyle name="polozka" xfId="640"/>
    <cellStyle name="Popis" xfId="641"/>
    <cellStyle name="popis polozky" xfId="642"/>
    <cellStyle name="Poznámka 2" xfId="643"/>
    <cellStyle name="Poznámka 2 2" xfId="644"/>
    <cellStyle name="Poznámka 2 3" xfId="645"/>
    <cellStyle name="Poznámka 3" xfId="646"/>
    <cellStyle name="Poznámka 3 2" xfId="647"/>
    <cellStyle name="Poznámka 4" xfId="648"/>
    <cellStyle name="Poznámka 5" xfId="649"/>
    <cellStyle name="Prefilled" xfId="650"/>
    <cellStyle name="PrePop Currency (0)" xfId="651"/>
    <cellStyle name="PrePop Currency (2)" xfId="652"/>
    <cellStyle name="PrePop Units (0)" xfId="653"/>
    <cellStyle name="PrePop Units (1)" xfId="654"/>
    <cellStyle name="PrePop Units (2)" xfId="655"/>
    <cellStyle name="Propojená buňka 2" xfId="656"/>
    <cellStyle name="Propojená buňka 3" xfId="657"/>
    <cellStyle name="R_price" xfId="658"/>
    <cellStyle name="R_type" xfId="659"/>
    <cellStyle name="Shaded" xfId="660"/>
    <cellStyle name="SKP" xfId="661"/>
    <cellStyle name="Skupina" xfId="662"/>
    <cellStyle name="snizeni" xfId="663"/>
    <cellStyle name="Správně 2" xfId="664"/>
    <cellStyle name="Správně 2 2" xfId="665"/>
    <cellStyle name="Správně 3" xfId="666"/>
    <cellStyle name="Správně 4" xfId="667"/>
    <cellStyle name="Správně 5" xfId="668"/>
    <cellStyle name="Standaard_Blad1_3" xfId="669"/>
    <cellStyle name="Standard_Tabelle1" xfId="670"/>
    <cellStyle name="Stín+tučně" xfId="671"/>
    <cellStyle name="Stín+tučně+velké písmo" xfId="672"/>
    <cellStyle name="Styl 1" xfId="673"/>
    <cellStyle name="Styl 1 2" xfId="674"/>
    <cellStyle name="Styl 1 3" xfId="675"/>
    <cellStyle name="subhead" xfId="676"/>
    <cellStyle name="Sum" xfId="677"/>
    <cellStyle name="Sum %of HV" xfId="678"/>
    <cellStyle name="tabulka cenník" xfId="679"/>
    <cellStyle name="Text Indent A" xfId="680"/>
    <cellStyle name="Text Indent B" xfId="681"/>
    <cellStyle name="Text Indent B 2" xfId="682"/>
    <cellStyle name="Text Indent B 3" xfId="683"/>
    <cellStyle name="Text Indent B 4" xfId="684"/>
    <cellStyle name="Text Indent C" xfId="685"/>
    <cellStyle name="Text Indent C 2" xfId="686"/>
    <cellStyle name="Text Indent C 3" xfId="687"/>
    <cellStyle name="Text Indent C 4" xfId="688"/>
    <cellStyle name="Text upozornění 2" xfId="689"/>
    <cellStyle name="Thousands (0)" xfId="690"/>
    <cellStyle name="Thousands (1)" xfId="691"/>
    <cellStyle name="time" xfId="692"/>
    <cellStyle name="Total" xfId="693"/>
    <cellStyle name="Tučně" xfId="694"/>
    <cellStyle name="TYP ŘÁDKU_4(sloupceJ-L)" xfId="695"/>
    <cellStyle name="Underline 2" xfId="696"/>
    <cellStyle name="Vstup 2" xfId="697"/>
    <cellStyle name="Vstup 2 2" xfId="698"/>
    <cellStyle name="Vstup 3" xfId="699"/>
    <cellStyle name="Vstup 4" xfId="700"/>
    <cellStyle name="Vstup 5" xfId="701"/>
    <cellStyle name="Výpočet 2" xfId="702"/>
    <cellStyle name="Výpočet 2 2" xfId="703"/>
    <cellStyle name="Výpočet 3" xfId="704"/>
    <cellStyle name="Výpočet 4" xfId="705"/>
    <cellStyle name="Výpočet 5" xfId="706"/>
    <cellStyle name="výprodej" xfId="707"/>
    <cellStyle name="Výstup 2" xfId="708"/>
    <cellStyle name="Výstup 2 2" xfId="709"/>
    <cellStyle name="Výstup 3" xfId="710"/>
    <cellStyle name="Výstup 4" xfId="711"/>
    <cellStyle name="Výstup 5" xfId="712"/>
    <cellStyle name="Vysvětlující text 2" xfId="713"/>
    <cellStyle name="Währung [0]_Tabelle1" xfId="714"/>
    <cellStyle name="Währung_Tabelle1" xfId="715"/>
    <cellStyle name="Year" xfId="716"/>
    <cellStyle name="základní" xfId="717"/>
    <cellStyle name="základní 2" xfId="718"/>
    <cellStyle name="základní 3" xfId="719"/>
    <cellStyle name="základní 4" xfId="720"/>
    <cellStyle name="Zboží" xfId="721"/>
    <cellStyle name="Zvýraznění 1 2" xfId="722"/>
    <cellStyle name="Zvýraznění 1 2 2" xfId="723"/>
    <cellStyle name="Zvýraznění 1 3" xfId="724"/>
    <cellStyle name="Zvýraznění 1 4" xfId="725"/>
    <cellStyle name="Zvýraznění 1 5" xfId="726"/>
    <cellStyle name="Zvýraznění 2 2" xfId="727"/>
    <cellStyle name="Zvýraznění 2 2 2" xfId="728"/>
    <cellStyle name="Zvýraznění 2 3" xfId="729"/>
    <cellStyle name="Zvýraznění 2 4" xfId="730"/>
    <cellStyle name="Zvýraznění 2 5" xfId="731"/>
    <cellStyle name="Zvýraznění 3 2" xfId="732"/>
    <cellStyle name="Zvýraznění 3 2 2" xfId="733"/>
    <cellStyle name="Zvýraznění 3 3" xfId="734"/>
    <cellStyle name="Zvýraznění 3 4" xfId="735"/>
    <cellStyle name="Zvýraznění 3 5" xfId="736"/>
    <cellStyle name="Zvýraznění 4 2" xfId="737"/>
    <cellStyle name="Zvýraznění 4 2 2" xfId="738"/>
    <cellStyle name="Zvýraznění 4 3" xfId="739"/>
    <cellStyle name="Zvýraznění 4 4" xfId="740"/>
    <cellStyle name="Zvýraznění 4 5" xfId="741"/>
    <cellStyle name="Zvýraznění 5 2" xfId="742"/>
    <cellStyle name="Zvýraznění 5 2 2" xfId="743"/>
    <cellStyle name="Zvýraznění 5 3" xfId="744"/>
    <cellStyle name="Zvýraznění 5 4" xfId="745"/>
    <cellStyle name="Zvýraznění 6 2" xfId="746"/>
    <cellStyle name="Zvýraznění 6 2 2" xfId="747"/>
    <cellStyle name="Zvýraznění 6 3" xfId="748"/>
    <cellStyle name="Zvýraznění 6 4" xfId="749"/>
    <cellStyle name="Zvýraznění 6 5" xfId="750"/>
    <cellStyle name="千位[0]_laroux" xfId="751"/>
    <cellStyle name="千位_laroux" xfId="752"/>
    <cellStyle name="千分位[0]_laroux" xfId="753"/>
    <cellStyle name="千分位_laroux" xfId="754"/>
    <cellStyle name="常规_~0053317" xfId="755"/>
    <cellStyle name="普通_laroux" xfId="75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-zak&#225;zky\2005\OS+OSZ%20N&#225;chod\Prov&#225;d&#283;c&#237;%20projekt%202005\Cenovky%20od%20dodavatel&#367;\Reha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NS-SRV\BUILDpowerS\Templates\Rozpocty\Sablo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RECO\Chlumec%20n.C,kostel\Chlumec%20n%20C%20NAB&#205;DKY\17977_v&#253;kaz%20v&#253;m&#283;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Nabídka"/>
      <sheetName val="Nabídka (2)"/>
    </sheetNames>
    <sheetDataSet>
      <sheetData sheetId="0">
        <row r="8">
          <cell r="B8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1 1 Po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6" t="s">
        <v>8</v>
      </c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422" t="s">
        <v>17</v>
      </c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29"/>
      <c r="AQ5" s="31"/>
      <c r="BE5" s="420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424" t="s">
        <v>20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29"/>
      <c r="AQ6" s="31"/>
      <c r="BE6" s="421"/>
      <c r="BS6" s="24" t="s">
        <v>9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5</v>
      </c>
      <c r="AO7" s="29"/>
      <c r="AP7" s="29"/>
      <c r="AQ7" s="31"/>
      <c r="BE7" s="421"/>
      <c r="BS7" s="24" t="s">
        <v>9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421"/>
      <c r="BS8" s="24" t="s">
        <v>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21"/>
      <c r="BS9" s="24" t="s">
        <v>9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5</v>
      </c>
      <c r="AO10" s="29"/>
      <c r="AP10" s="29"/>
      <c r="AQ10" s="31"/>
      <c r="BE10" s="421"/>
      <c r="BS10" s="24" t="s">
        <v>9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5</v>
      </c>
      <c r="AO11" s="29"/>
      <c r="AP11" s="29"/>
      <c r="AQ11" s="31"/>
      <c r="BE11" s="421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21"/>
      <c r="BS12" s="24" t="s">
        <v>9</v>
      </c>
    </row>
    <row r="13" spans="2:71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421"/>
      <c r="BS13" s="24" t="s">
        <v>9</v>
      </c>
    </row>
    <row r="14" spans="2:71" ht="15">
      <c r="B14" s="28"/>
      <c r="C14" s="29"/>
      <c r="D14" s="29"/>
      <c r="E14" s="425" t="s">
        <v>33</v>
      </c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421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21"/>
      <c r="BS15" s="24" t="s">
        <v>6</v>
      </c>
    </row>
    <row r="16" spans="2:71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5</v>
      </c>
      <c r="AO16" s="29"/>
      <c r="AP16" s="29"/>
      <c r="AQ16" s="31"/>
      <c r="BE16" s="421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5</v>
      </c>
      <c r="AO17" s="29"/>
      <c r="AP17" s="29"/>
      <c r="AQ17" s="31"/>
      <c r="BE17" s="421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21"/>
      <c r="BS18" s="24" t="s">
        <v>9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21"/>
      <c r="BS19" s="24" t="s">
        <v>9</v>
      </c>
    </row>
    <row r="20" spans="2:71" ht="57" customHeight="1">
      <c r="B20" s="28"/>
      <c r="C20" s="29"/>
      <c r="D20" s="29"/>
      <c r="E20" s="427" t="s">
        <v>38</v>
      </c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29"/>
      <c r="AP20" s="29"/>
      <c r="AQ20" s="31"/>
      <c r="BE20" s="421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21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421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28">
        <f>ROUND(AG51,2)</f>
        <v>0</v>
      </c>
      <c r="AL23" s="429"/>
      <c r="AM23" s="429"/>
      <c r="AN23" s="429"/>
      <c r="AO23" s="429"/>
      <c r="AP23" s="42"/>
      <c r="AQ23" s="45"/>
      <c r="BE23" s="421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421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30" t="s">
        <v>40</v>
      </c>
      <c r="M25" s="430"/>
      <c r="N25" s="430"/>
      <c r="O25" s="430"/>
      <c r="P25" s="42"/>
      <c r="Q25" s="42"/>
      <c r="R25" s="42"/>
      <c r="S25" s="42"/>
      <c r="T25" s="42"/>
      <c r="U25" s="42"/>
      <c r="V25" s="42"/>
      <c r="W25" s="430" t="s">
        <v>41</v>
      </c>
      <c r="X25" s="430"/>
      <c r="Y25" s="430"/>
      <c r="Z25" s="430"/>
      <c r="AA25" s="430"/>
      <c r="AB25" s="430"/>
      <c r="AC25" s="430"/>
      <c r="AD25" s="430"/>
      <c r="AE25" s="430"/>
      <c r="AF25" s="42"/>
      <c r="AG25" s="42"/>
      <c r="AH25" s="42"/>
      <c r="AI25" s="42"/>
      <c r="AJ25" s="42"/>
      <c r="AK25" s="430" t="s">
        <v>42</v>
      </c>
      <c r="AL25" s="430"/>
      <c r="AM25" s="430"/>
      <c r="AN25" s="430"/>
      <c r="AO25" s="430"/>
      <c r="AP25" s="42"/>
      <c r="AQ25" s="45"/>
      <c r="BE25" s="421"/>
    </row>
    <row r="26" spans="2:57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413">
        <v>0.21</v>
      </c>
      <c r="M26" s="414"/>
      <c r="N26" s="414"/>
      <c r="O26" s="414"/>
      <c r="P26" s="48"/>
      <c r="Q26" s="48"/>
      <c r="R26" s="48"/>
      <c r="S26" s="48"/>
      <c r="T26" s="48"/>
      <c r="U26" s="48"/>
      <c r="V26" s="48"/>
      <c r="W26" s="415">
        <f>ROUND(AZ51,2)</f>
        <v>0</v>
      </c>
      <c r="X26" s="414"/>
      <c r="Y26" s="414"/>
      <c r="Z26" s="414"/>
      <c r="AA26" s="414"/>
      <c r="AB26" s="414"/>
      <c r="AC26" s="414"/>
      <c r="AD26" s="414"/>
      <c r="AE26" s="414"/>
      <c r="AF26" s="48"/>
      <c r="AG26" s="48"/>
      <c r="AH26" s="48"/>
      <c r="AI26" s="48"/>
      <c r="AJ26" s="48"/>
      <c r="AK26" s="415">
        <f>ROUND(AV51,2)</f>
        <v>0</v>
      </c>
      <c r="AL26" s="414"/>
      <c r="AM26" s="414"/>
      <c r="AN26" s="414"/>
      <c r="AO26" s="414"/>
      <c r="AP26" s="48"/>
      <c r="AQ26" s="50"/>
      <c r="BE26" s="421"/>
    </row>
    <row r="27" spans="2:57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413">
        <v>0.15</v>
      </c>
      <c r="M27" s="414"/>
      <c r="N27" s="414"/>
      <c r="O27" s="414"/>
      <c r="P27" s="48"/>
      <c r="Q27" s="48"/>
      <c r="R27" s="48"/>
      <c r="S27" s="48"/>
      <c r="T27" s="48"/>
      <c r="U27" s="48"/>
      <c r="V27" s="48"/>
      <c r="W27" s="415">
        <f>ROUND(BA51,2)</f>
        <v>0</v>
      </c>
      <c r="X27" s="414"/>
      <c r="Y27" s="414"/>
      <c r="Z27" s="414"/>
      <c r="AA27" s="414"/>
      <c r="AB27" s="414"/>
      <c r="AC27" s="414"/>
      <c r="AD27" s="414"/>
      <c r="AE27" s="414"/>
      <c r="AF27" s="48"/>
      <c r="AG27" s="48"/>
      <c r="AH27" s="48"/>
      <c r="AI27" s="48"/>
      <c r="AJ27" s="48"/>
      <c r="AK27" s="415">
        <f>ROUND(AW51,2)</f>
        <v>0</v>
      </c>
      <c r="AL27" s="414"/>
      <c r="AM27" s="414"/>
      <c r="AN27" s="414"/>
      <c r="AO27" s="414"/>
      <c r="AP27" s="48"/>
      <c r="AQ27" s="50"/>
      <c r="BE27" s="421"/>
    </row>
    <row r="28" spans="2:57" s="2" customFormat="1" ht="14.45" customHeight="1" hidden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413">
        <v>0.21</v>
      </c>
      <c r="M28" s="414"/>
      <c r="N28" s="414"/>
      <c r="O28" s="414"/>
      <c r="P28" s="48"/>
      <c r="Q28" s="48"/>
      <c r="R28" s="48"/>
      <c r="S28" s="48"/>
      <c r="T28" s="48"/>
      <c r="U28" s="48"/>
      <c r="V28" s="48"/>
      <c r="W28" s="415">
        <f>ROUND(BB51,2)</f>
        <v>0</v>
      </c>
      <c r="X28" s="414"/>
      <c r="Y28" s="414"/>
      <c r="Z28" s="414"/>
      <c r="AA28" s="414"/>
      <c r="AB28" s="414"/>
      <c r="AC28" s="414"/>
      <c r="AD28" s="414"/>
      <c r="AE28" s="414"/>
      <c r="AF28" s="48"/>
      <c r="AG28" s="48"/>
      <c r="AH28" s="48"/>
      <c r="AI28" s="48"/>
      <c r="AJ28" s="48"/>
      <c r="AK28" s="415">
        <v>0</v>
      </c>
      <c r="AL28" s="414"/>
      <c r="AM28" s="414"/>
      <c r="AN28" s="414"/>
      <c r="AO28" s="414"/>
      <c r="AP28" s="48"/>
      <c r="AQ28" s="50"/>
      <c r="BE28" s="421"/>
    </row>
    <row r="29" spans="2:57" s="2" customFormat="1" ht="14.45" customHeight="1" hidden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413">
        <v>0.15</v>
      </c>
      <c r="M29" s="414"/>
      <c r="N29" s="414"/>
      <c r="O29" s="414"/>
      <c r="P29" s="48"/>
      <c r="Q29" s="48"/>
      <c r="R29" s="48"/>
      <c r="S29" s="48"/>
      <c r="T29" s="48"/>
      <c r="U29" s="48"/>
      <c r="V29" s="48"/>
      <c r="W29" s="415">
        <f>ROUND(BC51,2)</f>
        <v>0</v>
      </c>
      <c r="X29" s="414"/>
      <c r="Y29" s="414"/>
      <c r="Z29" s="414"/>
      <c r="AA29" s="414"/>
      <c r="AB29" s="414"/>
      <c r="AC29" s="414"/>
      <c r="AD29" s="414"/>
      <c r="AE29" s="414"/>
      <c r="AF29" s="48"/>
      <c r="AG29" s="48"/>
      <c r="AH29" s="48"/>
      <c r="AI29" s="48"/>
      <c r="AJ29" s="48"/>
      <c r="AK29" s="415">
        <v>0</v>
      </c>
      <c r="AL29" s="414"/>
      <c r="AM29" s="414"/>
      <c r="AN29" s="414"/>
      <c r="AO29" s="414"/>
      <c r="AP29" s="48"/>
      <c r="AQ29" s="50"/>
      <c r="BE29" s="421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413">
        <v>0</v>
      </c>
      <c r="M30" s="414"/>
      <c r="N30" s="414"/>
      <c r="O30" s="414"/>
      <c r="P30" s="48"/>
      <c r="Q30" s="48"/>
      <c r="R30" s="48"/>
      <c r="S30" s="48"/>
      <c r="T30" s="48"/>
      <c r="U30" s="48"/>
      <c r="V30" s="48"/>
      <c r="W30" s="415">
        <f>ROUND(BD51,2)</f>
        <v>0</v>
      </c>
      <c r="X30" s="414"/>
      <c r="Y30" s="414"/>
      <c r="Z30" s="414"/>
      <c r="AA30" s="414"/>
      <c r="AB30" s="414"/>
      <c r="AC30" s="414"/>
      <c r="AD30" s="414"/>
      <c r="AE30" s="414"/>
      <c r="AF30" s="48"/>
      <c r="AG30" s="48"/>
      <c r="AH30" s="48"/>
      <c r="AI30" s="48"/>
      <c r="AJ30" s="48"/>
      <c r="AK30" s="415">
        <v>0</v>
      </c>
      <c r="AL30" s="414"/>
      <c r="AM30" s="414"/>
      <c r="AN30" s="414"/>
      <c r="AO30" s="414"/>
      <c r="AP30" s="48"/>
      <c r="AQ30" s="50"/>
      <c r="BE30" s="421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421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416" t="s">
        <v>51</v>
      </c>
      <c r="Y32" s="417"/>
      <c r="Z32" s="417"/>
      <c r="AA32" s="417"/>
      <c r="AB32" s="417"/>
      <c r="AC32" s="53"/>
      <c r="AD32" s="53"/>
      <c r="AE32" s="53"/>
      <c r="AF32" s="53"/>
      <c r="AG32" s="53"/>
      <c r="AH32" s="53"/>
      <c r="AI32" s="53"/>
      <c r="AJ32" s="53"/>
      <c r="AK32" s="418">
        <f>SUM(AK23:AK30)</f>
        <v>0</v>
      </c>
      <c r="AL32" s="417"/>
      <c r="AM32" s="417"/>
      <c r="AN32" s="417"/>
      <c r="AO32" s="419"/>
      <c r="AP32" s="51"/>
      <c r="AQ32" s="55"/>
      <c r="BE32" s="421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52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CHLUMECVORSILA</v>
      </c>
      <c r="AR41" s="62"/>
    </row>
    <row r="42" spans="2:44" s="4" customFormat="1" ht="36.95" customHeight="1">
      <c r="B42" s="64"/>
      <c r="C42" s="65" t="s">
        <v>19</v>
      </c>
      <c r="L42" s="401" t="str">
        <f>K6</f>
        <v>Kostel sv. Voršily v Chlumci n-C, výměna krovu a oprava fasády věže a západního průčelí</v>
      </c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R42" s="64"/>
    </row>
    <row r="43" spans="2:44" s="1" customFormat="1" ht="6.95" customHeight="1">
      <c r="B43" s="41"/>
      <c r="AR43" s="41"/>
    </row>
    <row r="44" spans="2:44" s="1" customFormat="1" ht="15">
      <c r="B44" s="41"/>
      <c r="C44" s="63" t="s">
        <v>24</v>
      </c>
      <c r="L44" s="66" t="str">
        <f>IF(K8="","",K8)</f>
        <v>Chlumec n.C,Klicperovo nám.,kostel sv.Voršily</v>
      </c>
      <c r="AI44" s="63" t="s">
        <v>26</v>
      </c>
      <c r="AM44" s="403" t="str">
        <f>IF(AN8="","",AN8)</f>
        <v>23. 10. 2017</v>
      </c>
      <c r="AN44" s="403"/>
      <c r="AR44" s="41"/>
    </row>
    <row r="45" spans="2:44" s="1" customFormat="1" ht="6.95" customHeight="1">
      <c r="B45" s="41"/>
      <c r="AR45" s="41"/>
    </row>
    <row r="46" spans="2:56" s="1" customFormat="1" ht="15">
      <c r="B46" s="41"/>
      <c r="C46" s="63" t="s">
        <v>28</v>
      </c>
      <c r="L46" s="3" t="str">
        <f>IF(E11="","",E11)</f>
        <v>Římskokatolická farnost – děkanství Chlumec n.C</v>
      </c>
      <c r="AI46" s="63" t="s">
        <v>34</v>
      </c>
      <c r="AM46" s="404" t="str">
        <f>IF(E17="","",E17)</f>
        <v>INRECO,s.r.o.,Škroupova 441/9,50002 Hradec Králové</v>
      </c>
      <c r="AN46" s="404"/>
      <c r="AO46" s="404"/>
      <c r="AP46" s="404"/>
      <c r="AR46" s="41"/>
      <c r="AS46" s="405" t="s">
        <v>53</v>
      </c>
      <c r="AT46" s="406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32</v>
      </c>
      <c r="L47" s="3" t="str">
        <f>IF(E14="Vyplň údaj","",E14)</f>
        <v/>
      </c>
      <c r="AR47" s="41"/>
      <c r="AS47" s="407"/>
      <c r="AT47" s="408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407"/>
      <c r="AT48" s="408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409" t="s">
        <v>54</v>
      </c>
      <c r="D49" s="410"/>
      <c r="E49" s="410"/>
      <c r="F49" s="410"/>
      <c r="G49" s="410"/>
      <c r="H49" s="71"/>
      <c r="I49" s="411" t="s">
        <v>55</v>
      </c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2" t="s">
        <v>56</v>
      </c>
      <c r="AH49" s="410"/>
      <c r="AI49" s="410"/>
      <c r="AJ49" s="410"/>
      <c r="AK49" s="410"/>
      <c r="AL49" s="410"/>
      <c r="AM49" s="410"/>
      <c r="AN49" s="411" t="s">
        <v>57</v>
      </c>
      <c r="AO49" s="410"/>
      <c r="AP49" s="410"/>
      <c r="AQ49" s="72" t="s">
        <v>58</v>
      </c>
      <c r="AR49" s="41"/>
      <c r="AS49" s="73" t="s">
        <v>59</v>
      </c>
      <c r="AT49" s="74" t="s">
        <v>60</v>
      </c>
      <c r="AU49" s="74" t="s">
        <v>61</v>
      </c>
      <c r="AV49" s="74" t="s">
        <v>62</v>
      </c>
      <c r="AW49" s="74" t="s">
        <v>63</v>
      </c>
      <c r="AX49" s="74" t="s">
        <v>64</v>
      </c>
      <c r="AY49" s="74" t="s">
        <v>65</v>
      </c>
      <c r="AZ49" s="74" t="s">
        <v>66</v>
      </c>
      <c r="BA49" s="74" t="s">
        <v>67</v>
      </c>
      <c r="BB49" s="74" t="s">
        <v>68</v>
      </c>
      <c r="BC49" s="74" t="s">
        <v>69</v>
      </c>
      <c r="BD49" s="75" t="s">
        <v>70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71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94">
        <f>ROUND(SUM(AG52:AG53),2)</f>
        <v>0</v>
      </c>
      <c r="AH51" s="394"/>
      <c r="AI51" s="394"/>
      <c r="AJ51" s="394"/>
      <c r="AK51" s="394"/>
      <c r="AL51" s="394"/>
      <c r="AM51" s="394"/>
      <c r="AN51" s="395">
        <f>SUM(AG51,AT51)</f>
        <v>0</v>
      </c>
      <c r="AO51" s="395"/>
      <c r="AP51" s="395"/>
      <c r="AQ51" s="79" t="s">
        <v>5</v>
      </c>
      <c r="AR51" s="64"/>
      <c r="AS51" s="80">
        <f>ROUND(SUM(AS52:AS53),2)</f>
        <v>0</v>
      </c>
      <c r="AT51" s="81">
        <f>ROUND(SUM(AV51:AW51),2)</f>
        <v>0</v>
      </c>
      <c r="AU51" s="82">
        <f>ROUND(SUM(AU52:AU53),5)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ROUND(SUM(AZ52:AZ53),2)</f>
        <v>0</v>
      </c>
      <c r="BA51" s="81">
        <f>ROUND(SUM(BA52:BA53),2)</f>
        <v>0</v>
      </c>
      <c r="BB51" s="81">
        <f>ROUND(SUM(BB52:BB53),2)</f>
        <v>0</v>
      </c>
      <c r="BC51" s="81">
        <f>ROUND(SUM(BC52:BC53),2)</f>
        <v>0</v>
      </c>
      <c r="BD51" s="83">
        <f>ROUND(SUM(BD52:BD53),2)</f>
        <v>0</v>
      </c>
      <c r="BS51" s="65" t="s">
        <v>72</v>
      </c>
      <c r="BT51" s="65" t="s">
        <v>73</v>
      </c>
      <c r="BU51" s="84" t="s">
        <v>74</v>
      </c>
      <c r="BV51" s="65" t="s">
        <v>75</v>
      </c>
      <c r="BW51" s="65" t="s">
        <v>7</v>
      </c>
      <c r="BX51" s="65" t="s">
        <v>76</v>
      </c>
      <c r="CL51" s="65" t="s">
        <v>22</v>
      </c>
    </row>
    <row r="52" spans="1:91" s="5" customFormat="1" ht="47.25" customHeight="1">
      <c r="A52" s="85" t="s">
        <v>77</v>
      </c>
      <c r="B52" s="86"/>
      <c r="C52" s="87"/>
      <c r="D52" s="400" t="s">
        <v>78</v>
      </c>
      <c r="E52" s="400"/>
      <c r="F52" s="400"/>
      <c r="G52" s="400"/>
      <c r="H52" s="400"/>
      <c r="I52" s="88"/>
      <c r="J52" s="400" t="s">
        <v>79</v>
      </c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398">
        <f>'01 - Výměna krovu a střec...'!J27</f>
        <v>0</v>
      </c>
      <c r="AH52" s="399"/>
      <c r="AI52" s="399"/>
      <c r="AJ52" s="399"/>
      <c r="AK52" s="399"/>
      <c r="AL52" s="399"/>
      <c r="AM52" s="399"/>
      <c r="AN52" s="398">
        <f>SUM(AG52,AT52)</f>
        <v>0</v>
      </c>
      <c r="AO52" s="399"/>
      <c r="AP52" s="399"/>
      <c r="AQ52" s="89" t="s">
        <v>80</v>
      </c>
      <c r="AR52" s="86"/>
      <c r="AS52" s="90">
        <v>0</v>
      </c>
      <c r="AT52" s="91">
        <f>ROUND(SUM(AV52:AW52),2)</f>
        <v>0</v>
      </c>
      <c r="AU52" s="92">
        <f>'01 - Výměna krovu a střec...'!P100</f>
        <v>0</v>
      </c>
      <c r="AV52" s="91">
        <f>'01 - Výměna krovu a střec...'!J30</f>
        <v>0</v>
      </c>
      <c r="AW52" s="91">
        <f>'01 - Výměna krovu a střec...'!J31</f>
        <v>0</v>
      </c>
      <c r="AX52" s="91">
        <f>'01 - Výměna krovu a střec...'!J32</f>
        <v>0</v>
      </c>
      <c r="AY52" s="91">
        <f>'01 - Výměna krovu a střec...'!J33</f>
        <v>0</v>
      </c>
      <c r="AZ52" s="91">
        <f>'01 - Výměna krovu a střec...'!F30</f>
        <v>0</v>
      </c>
      <c r="BA52" s="91">
        <f>'01 - Výměna krovu a střec...'!F31</f>
        <v>0</v>
      </c>
      <c r="BB52" s="91">
        <f>'01 - Výměna krovu a střec...'!F32</f>
        <v>0</v>
      </c>
      <c r="BC52" s="91">
        <f>'01 - Výměna krovu a střec...'!F33</f>
        <v>0</v>
      </c>
      <c r="BD52" s="93">
        <f>'01 - Výměna krovu a střec...'!F34</f>
        <v>0</v>
      </c>
      <c r="BT52" s="94" t="s">
        <v>81</v>
      </c>
      <c r="BV52" s="94" t="s">
        <v>75</v>
      </c>
      <c r="BW52" s="94" t="s">
        <v>82</v>
      </c>
      <c r="BX52" s="94" t="s">
        <v>7</v>
      </c>
      <c r="CL52" s="94" t="s">
        <v>22</v>
      </c>
      <c r="CM52" s="94" t="s">
        <v>83</v>
      </c>
    </row>
    <row r="53" spans="1:91" s="5" customFormat="1" ht="47.25" customHeight="1">
      <c r="A53" s="85" t="s">
        <v>77</v>
      </c>
      <c r="B53" s="86"/>
      <c r="C53" s="87"/>
      <c r="D53" s="400" t="s">
        <v>84</v>
      </c>
      <c r="E53" s="400"/>
      <c r="F53" s="400"/>
      <c r="G53" s="400"/>
      <c r="H53" s="400"/>
      <c r="I53" s="88"/>
      <c r="J53" s="400" t="s">
        <v>85</v>
      </c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398">
        <f>'02 - Oprava fasády věže a...'!J27</f>
        <v>0</v>
      </c>
      <c r="AH53" s="399"/>
      <c r="AI53" s="399"/>
      <c r="AJ53" s="399"/>
      <c r="AK53" s="399"/>
      <c r="AL53" s="399"/>
      <c r="AM53" s="399"/>
      <c r="AN53" s="398">
        <f>SUM(AG53,AT53)</f>
        <v>0</v>
      </c>
      <c r="AO53" s="399"/>
      <c r="AP53" s="399"/>
      <c r="AQ53" s="89" t="s">
        <v>80</v>
      </c>
      <c r="AR53" s="86"/>
      <c r="AS53" s="95">
        <v>0</v>
      </c>
      <c r="AT53" s="96">
        <f>ROUND(SUM(AV53:AW53),2)</f>
        <v>0</v>
      </c>
      <c r="AU53" s="97">
        <f>'02 - Oprava fasády věže a...'!P96</f>
        <v>0</v>
      </c>
      <c r="AV53" s="96">
        <f>'02 - Oprava fasády věže a...'!J30</f>
        <v>0</v>
      </c>
      <c r="AW53" s="96">
        <f>'02 - Oprava fasády věže a...'!J31</f>
        <v>0</v>
      </c>
      <c r="AX53" s="96">
        <f>'02 - Oprava fasády věže a...'!J32</f>
        <v>0</v>
      </c>
      <c r="AY53" s="96">
        <f>'02 - Oprava fasády věže a...'!J33</f>
        <v>0</v>
      </c>
      <c r="AZ53" s="96">
        <f>'02 - Oprava fasády věže a...'!F30</f>
        <v>0</v>
      </c>
      <c r="BA53" s="96">
        <f>'02 - Oprava fasády věže a...'!F31</f>
        <v>0</v>
      </c>
      <c r="BB53" s="96">
        <f>'02 - Oprava fasády věže a...'!F32</f>
        <v>0</v>
      </c>
      <c r="BC53" s="96">
        <f>'02 - Oprava fasády věže a...'!F33</f>
        <v>0</v>
      </c>
      <c r="BD53" s="98">
        <f>'02 - Oprava fasády věže a...'!F34</f>
        <v>0</v>
      </c>
      <c r="BT53" s="94" t="s">
        <v>81</v>
      </c>
      <c r="BV53" s="94" t="s">
        <v>75</v>
      </c>
      <c r="BW53" s="94" t="s">
        <v>86</v>
      </c>
      <c r="BX53" s="94" t="s">
        <v>7</v>
      </c>
      <c r="CL53" s="94" t="s">
        <v>22</v>
      </c>
      <c r="CM53" s="94" t="s">
        <v>83</v>
      </c>
    </row>
    <row r="54" spans="2:44" s="1" customFormat="1" ht="30" customHeight="1">
      <c r="B54" s="41"/>
      <c r="AR54" s="41"/>
    </row>
    <row r="55" spans="2:44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41"/>
    </row>
  </sheetData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01 - Výměna krovu a střec...'!C2" display="/"/>
    <hyperlink ref="A53" location="'02 - Oprava fasády věže 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5" customFormat="1" ht="45" customHeight="1">
      <c r="B3" s="240"/>
      <c r="C3" s="447" t="s">
        <v>1069</v>
      </c>
      <c r="D3" s="447"/>
      <c r="E3" s="447"/>
      <c r="F3" s="447"/>
      <c r="G3" s="447"/>
      <c r="H3" s="447"/>
      <c r="I3" s="447"/>
      <c r="J3" s="447"/>
      <c r="K3" s="241"/>
    </row>
    <row r="4" spans="2:11" ht="25.5" customHeight="1">
      <c r="B4" s="242"/>
      <c r="C4" s="448" t="s">
        <v>1070</v>
      </c>
      <c r="D4" s="448"/>
      <c r="E4" s="448"/>
      <c r="F4" s="448"/>
      <c r="G4" s="448"/>
      <c r="H4" s="448"/>
      <c r="I4" s="448"/>
      <c r="J4" s="448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446" t="s">
        <v>1071</v>
      </c>
      <c r="D6" s="446"/>
      <c r="E6" s="446"/>
      <c r="F6" s="446"/>
      <c r="G6" s="446"/>
      <c r="H6" s="446"/>
      <c r="I6" s="446"/>
      <c r="J6" s="446"/>
      <c r="K6" s="243"/>
    </row>
    <row r="7" spans="2:11" ht="15" customHeight="1">
      <c r="B7" s="246"/>
      <c r="C7" s="446" t="s">
        <v>1072</v>
      </c>
      <c r="D7" s="446"/>
      <c r="E7" s="446"/>
      <c r="F7" s="446"/>
      <c r="G7" s="446"/>
      <c r="H7" s="446"/>
      <c r="I7" s="446"/>
      <c r="J7" s="446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446" t="s">
        <v>1073</v>
      </c>
      <c r="D9" s="446"/>
      <c r="E9" s="446"/>
      <c r="F9" s="446"/>
      <c r="G9" s="446"/>
      <c r="H9" s="446"/>
      <c r="I9" s="446"/>
      <c r="J9" s="446"/>
      <c r="K9" s="243"/>
    </row>
    <row r="10" spans="2:11" ht="15" customHeight="1">
      <c r="B10" s="246"/>
      <c r="C10" s="245"/>
      <c r="D10" s="446" t="s">
        <v>1074</v>
      </c>
      <c r="E10" s="446"/>
      <c r="F10" s="446"/>
      <c r="G10" s="446"/>
      <c r="H10" s="446"/>
      <c r="I10" s="446"/>
      <c r="J10" s="446"/>
      <c r="K10" s="243"/>
    </row>
    <row r="11" spans="2:11" ht="15" customHeight="1">
      <c r="B11" s="246"/>
      <c r="C11" s="247"/>
      <c r="D11" s="446" t="s">
        <v>1075</v>
      </c>
      <c r="E11" s="446"/>
      <c r="F11" s="446"/>
      <c r="G11" s="446"/>
      <c r="H11" s="446"/>
      <c r="I11" s="446"/>
      <c r="J11" s="446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446" t="s">
        <v>1076</v>
      </c>
      <c r="E13" s="446"/>
      <c r="F13" s="446"/>
      <c r="G13" s="446"/>
      <c r="H13" s="446"/>
      <c r="I13" s="446"/>
      <c r="J13" s="446"/>
      <c r="K13" s="243"/>
    </row>
    <row r="14" spans="2:11" ht="15" customHeight="1">
      <c r="B14" s="246"/>
      <c r="C14" s="247"/>
      <c r="D14" s="446" t="s">
        <v>1077</v>
      </c>
      <c r="E14" s="446"/>
      <c r="F14" s="446"/>
      <c r="G14" s="446"/>
      <c r="H14" s="446"/>
      <c r="I14" s="446"/>
      <c r="J14" s="446"/>
      <c r="K14" s="243"/>
    </row>
    <row r="15" spans="2:11" ht="15" customHeight="1">
      <c r="B15" s="246"/>
      <c r="C15" s="247"/>
      <c r="D15" s="446" t="s">
        <v>1078</v>
      </c>
      <c r="E15" s="446"/>
      <c r="F15" s="446"/>
      <c r="G15" s="446"/>
      <c r="H15" s="446"/>
      <c r="I15" s="446"/>
      <c r="J15" s="446"/>
      <c r="K15" s="243"/>
    </row>
    <row r="16" spans="2:11" ht="15" customHeight="1">
      <c r="B16" s="246"/>
      <c r="C16" s="247"/>
      <c r="D16" s="247"/>
      <c r="E16" s="248" t="s">
        <v>80</v>
      </c>
      <c r="F16" s="446" t="s">
        <v>1079</v>
      </c>
      <c r="G16" s="446"/>
      <c r="H16" s="446"/>
      <c r="I16" s="446"/>
      <c r="J16" s="446"/>
      <c r="K16" s="243"/>
    </row>
    <row r="17" spans="2:11" ht="15" customHeight="1">
      <c r="B17" s="246"/>
      <c r="C17" s="247"/>
      <c r="D17" s="247"/>
      <c r="E17" s="248" t="s">
        <v>1080</v>
      </c>
      <c r="F17" s="446" t="s">
        <v>1081</v>
      </c>
      <c r="G17" s="446"/>
      <c r="H17" s="446"/>
      <c r="I17" s="446"/>
      <c r="J17" s="446"/>
      <c r="K17" s="243"/>
    </row>
    <row r="18" spans="2:11" ht="15" customHeight="1">
      <c r="B18" s="246"/>
      <c r="C18" s="247"/>
      <c r="D18" s="247"/>
      <c r="E18" s="248" t="s">
        <v>1082</v>
      </c>
      <c r="F18" s="446" t="s">
        <v>1083</v>
      </c>
      <c r="G18" s="446"/>
      <c r="H18" s="446"/>
      <c r="I18" s="446"/>
      <c r="J18" s="446"/>
      <c r="K18" s="243"/>
    </row>
    <row r="19" spans="2:11" ht="15" customHeight="1">
      <c r="B19" s="246"/>
      <c r="C19" s="247"/>
      <c r="D19" s="247"/>
      <c r="E19" s="248" t="s">
        <v>1084</v>
      </c>
      <c r="F19" s="446" t="s">
        <v>596</v>
      </c>
      <c r="G19" s="446"/>
      <c r="H19" s="446"/>
      <c r="I19" s="446"/>
      <c r="J19" s="446"/>
      <c r="K19" s="243"/>
    </row>
    <row r="20" spans="2:11" ht="15" customHeight="1">
      <c r="B20" s="246"/>
      <c r="C20" s="247"/>
      <c r="D20" s="247"/>
      <c r="E20" s="248" t="s">
        <v>595</v>
      </c>
      <c r="F20" s="446" t="s">
        <v>1085</v>
      </c>
      <c r="G20" s="446"/>
      <c r="H20" s="446"/>
      <c r="I20" s="446"/>
      <c r="J20" s="446"/>
      <c r="K20" s="243"/>
    </row>
    <row r="21" spans="2:11" ht="15" customHeight="1">
      <c r="B21" s="246"/>
      <c r="C21" s="247"/>
      <c r="D21" s="247"/>
      <c r="E21" s="248" t="s">
        <v>1086</v>
      </c>
      <c r="F21" s="446" t="s">
        <v>1087</v>
      </c>
      <c r="G21" s="446"/>
      <c r="H21" s="446"/>
      <c r="I21" s="446"/>
      <c r="J21" s="446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446" t="s">
        <v>1088</v>
      </c>
      <c r="D23" s="446"/>
      <c r="E23" s="446"/>
      <c r="F23" s="446"/>
      <c r="G23" s="446"/>
      <c r="H23" s="446"/>
      <c r="I23" s="446"/>
      <c r="J23" s="446"/>
      <c r="K23" s="243"/>
    </row>
    <row r="24" spans="2:11" ht="15" customHeight="1">
      <c r="B24" s="246"/>
      <c r="C24" s="446" t="s">
        <v>1089</v>
      </c>
      <c r="D24" s="446"/>
      <c r="E24" s="446"/>
      <c r="F24" s="446"/>
      <c r="G24" s="446"/>
      <c r="H24" s="446"/>
      <c r="I24" s="446"/>
      <c r="J24" s="446"/>
      <c r="K24" s="243"/>
    </row>
    <row r="25" spans="2:11" ht="15" customHeight="1">
      <c r="B25" s="246"/>
      <c r="C25" s="245"/>
      <c r="D25" s="446" t="s">
        <v>1090</v>
      </c>
      <c r="E25" s="446"/>
      <c r="F25" s="446"/>
      <c r="G25" s="446"/>
      <c r="H25" s="446"/>
      <c r="I25" s="446"/>
      <c r="J25" s="446"/>
      <c r="K25" s="243"/>
    </row>
    <row r="26" spans="2:11" ht="15" customHeight="1">
      <c r="B26" s="246"/>
      <c r="C26" s="247"/>
      <c r="D26" s="446" t="s">
        <v>1091</v>
      </c>
      <c r="E26" s="446"/>
      <c r="F26" s="446"/>
      <c r="G26" s="446"/>
      <c r="H26" s="446"/>
      <c r="I26" s="446"/>
      <c r="J26" s="446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446" t="s">
        <v>1092</v>
      </c>
      <c r="E28" s="446"/>
      <c r="F28" s="446"/>
      <c r="G28" s="446"/>
      <c r="H28" s="446"/>
      <c r="I28" s="446"/>
      <c r="J28" s="446"/>
      <c r="K28" s="243"/>
    </row>
    <row r="29" spans="2:11" ht="15" customHeight="1">
      <c r="B29" s="246"/>
      <c r="C29" s="247"/>
      <c r="D29" s="446" t="s">
        <v>1093</v>
      </c>
      <c r="E29" s="446"/>
      <c r="F29" s="446"/>
      <c r="G29" s="446"/>
      <c r="H29" s="446"/>
      <c r="I29" s="446"/>
      <c r="J29" s="446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446" t="s">
        <v>1094</v>
      </c>
      <c r="E31" s="446"/>
      <c r="F31" s="446"/>
      <c r="G31" s="446"/>
      <c r="H31" s="446"/>
      <c r="I31" s="446"/>
      <c r="J31" s="446"/>
      <c r="K31" s="243"/>
    </row>
    <row r="32" spans="2:11" ht="15" customHeight="1">
      <c r="B32" s="246"/>
      <c r="C32" s="247"/>
      <c r="D32" s="446" t="s">
        <v>1095</v>
      </c>
      <c r="E32" s="446"/>
      <c r="F32" s="446"/>
      <c r="G32" s="446"/>
      <c r="H32" s="446"/>
      <c r="I32" s="446"/>
      <c r="J32" s="446"/>
      <c r="K32" s="243"/>
    </row>
    <row r="33" spans="2:11" ht="15" customHeight="1">
      <c r="B33" s="246"/>
      <c r="C33" s="247"/>
      <c r="D33" s="446" t="s">
        <v>1096</v>
      </c>
      <c r="E33" s="446"/>
      <c r="F33" s="446"/>
      <c r="G33" s="446"/>
      <c r="H33" s="446"/>
      <c r="I33" s="446"/>
      <c r="J33" s="446"/>
      <c r="K33" s="243"/>
    </row>
    <row r="34" spans="2:11" ht="15" customHeight="1">
      <c r="B34" s="246"/>
      <c r="C34" s="247"/>
      <c r="D34" s="245"/>
      <c r="E34" s="249" t="s">
        <v>155</v>
      </c>
      <c r="F34" s="245"/>
      <c r="G34" s="446" t="s">
        <v>1097</v>
      </c>
      <c r="H34" s="446"/>
      <c r="I34" s="446"/>
      <c r="J34" s="446"/>
      <c r="K34" s="243"/>
    </row>
    <row r="35" spans="2:11" ht="30.75" customHeight="1">
      <c r="B35" s="246"/>
      <c r="C35" s="247"/>
      <c r="D35" s="245"/>
      <c r="E35" s="249" t="s">
        <v>1098</v>
      </c>
      <c r="F35" s="245"/>
      <c r="G35" s="446" t="s">
        <v>1099</v>
      </c>
      <c r="H35" s="446"/>
      <c r="I35" s="446"/>
      <c r="J35" s="446"/>
      <c r="K35" s="243"/>
    </row>
    <row r="36" spans="2:11" ht="15" customHeight="1">
      <c r="B36" s="246"/>
      <c r="C36" s="247"/>
      <c r="D36" s="245"/>
      <c r="E36" s="249" t="s">
        <v>54</v>
      </c>
      <c r="F36" s="245"/>
      <c r="G36" s="446" t="s">
        <v>1100</v>
      </c>
      <c r="H36" s="446"/>
      <c r="I36" s="446"/>
      <c r="J36" s="446"/>
      <c r="K36" s="243"/>
    </row>
    <row r="37" spans="2:11" ht="15" customHeight="1">
      <c r="B37" s="246"/>
      <c r="C37" s="247"/>
      <c r="D37" s="245"/>
      <c r="E37" s="249" t="s">
        <v>156</v>
      </c>
      <c r="F37" s="245"/>
      <c r="G37" s="446" t="s">
        <v>1101</v>
      </c>
      <c r="H37" s="446"/>
      <c r="I37" s="446"/>
      <c r="J37" s="446"/>
      <c r="K37" s="243"/>
    </row>
    <row r="38" spans="2:11" ht="15" customHeight="1">
      <c r="B38" s="246"/>
      <c r="C38" s="247"/>
      <c r="D38" s="245"/>
      <c r="E38" s="249" t="s">
        <v>157</v>
      </c>
      <c r="F38" s="245"/>
      <c r="G38" s="446" t="s">
        <v>1102</v>
      </c>
      <c r="H38" s="446"/>
      <c r="I38" s="446"/>
      <c r="J38" s="446"/>
      <c r="K38" s="243"/>
    </row>
    <row r="39" spans="2:11" ht="15" customHeight="1">
      <c r="B39" s="246"/>
      <c r="C39" s="247"/>
      <c r="D39" s="245"/>
      <c r="E39" s="249" t="s">
        <v>158</v>
      </c>
      <c r="F39" s="245"/>
      <c r="G39" s="446" t="s">
        <v>1103</v>
      </c>
      <c r="H39" s="446"/>
      <c r="I39" s="446"/>
      <c r="J39" s="446"/>
      <c r="K39" s="243"/>
    </row>
    <row r="40" spans="2:11" ht="15" customHeight="1">
      <c r="B40" s="246"/>
      <c r="C40" s="247"/>
      <c r="D40" s="245"/>
      <c r="E40" s="249" t="s">
        <v>1104</v>
      </c>
      <c r="F40" s="245"/>
      <c r="G40" s="446" t="s">
        <v>1105</v>
      </c>
      <c r="H40" s="446"/>
      <c r="I40" s="446"/>
      <c r="J40" s="446"/>
      <c r="K40" s="243"/>
    </row>
    <row r="41" spans="2:11" ht="15" customHeight="1">
      <c r="B41" s="246"/>
      <c r="C41" s="247"/>
      <c r="D41" s="245"/>
      <c r="E41" s="249"/>
      <c r="F41" s="245"/>
      <c r="G41" s="446" t="s">
        <v>1106</v>
      </c>
      <c r="H41" s="446"/>
      <c r="I41" s="446"/>
      <c r="J41" s="446"/>
      <c r="K41" s="243"/>
    </row>
    <row r="42" spans="2:11" ht="15" customHeight="1">
      <c r="B42" s="246"/>
      <c r="C42" s="247"/>
      <c r="D42" s="245"/>
      <c r="E42" s="249" t="s">
        <v>1107</v>
      </c>
      <c r="F42" s="245"/>
      <c r="G42" s="446" t="s">
        <v>1108</v>
      </c>
      <c r="H42" s="446"/>
      <c r="I42" s="446"/>
      <c r="J42" s="446"/>
      <c r="K42" s="243"/>
    </row>
    <row r="43" spans="2:11" ht="15" customHeight="1">
      <c r="B43" s="246"/>
      <c r="C43" s="247"/>
      <c r="D43" s="245"/>
      <c r="E43" s="249" t="s">
        <v>160</v>
      </c>
      <c r="F43" s="245"/>
      <c r="G43" s="446" t="s">
        <v>1109</v>
      </c>
      <c r="H43" s="446"/>
      <c r="I43" s="446"/>
      <c r="J43" s="446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446" t="s">
        <v>1110</v>
      </c>
      <c r="E45" s="446"/>
      <c r="F45" s="446"/>
      <c r="G45" s="446"/>
      <c r="H45" s="446"/>
      <c r="I45" s="446"/>
      <c r="J45" s="446"/>
      <c r="K45" s="243"/>
    </row>
    <row r="46" spans="2:11" ht="15" customHeight="1">
      <c r="B46" s="246"/>
      <c r="C46" s="247"/>
      <c r="D46" s="247"/>
      <c r="E46" s="446" t="s">
        <v>1111</v>
      </c>
      <c r="F46" s="446"/>
      <c r="G46" s="446"/>
      <c r="H46" s="446"/>
      <c r="I46" s="446"/>
      <c r="J46" s="446"/>
      <c r="K46" s="243"/>
    </row>
    <row r="47" spans="2:11" ht="15" customHeight="1">
      <c r="B47" s="246"/>
      <c r="C47" s="247"/>
      <c r="D47" s="247"/>
      <c r="E47" s="446" t="s">
        <v>1112</v>
      </c>
      <c r="F47" s="446"/>
      <c r="G47" s="446"/>
      <c r="H47" s="446"/>
      <c r="I47" s="446"/>
      <c r="J47" s="446"/>
      <c r="K47" s="243"/>
    </row>
    <row r="48" spans="2:11" ht="15" customHeight="1">
      <c r="B48" s="246"/>
      <c r="C48" s="247"/>
      <c r="D48" s="247"/>
      <c r="E48" s="446" t="s">
        <v>1113</v>
      </c>
      <c r="F48" s="446"/>
      <c r="G48" s="446"/>
      <c r="H48" s="446"/>
      <c r="I48" s="446"/>
      <c r="J48" s="446"/>
      <c r="K48" s="243"/>
    </row>
    <row r="49" spans="2:11" ht="15" customHeight="1">
      <c r="B49" s="246"/>
      <c r="C49" s="247"/>
      <c r="D49" s="446" t="s">
        <v>1114</v>
      </c>
      <c r="E49" s="446"/>
      <c r="F49" s="446"/>
      <c r="G49" s="446"/>
      <c r="H49" s="446"/>
      <c r="I49" s="446"/>
      <c r="J49" s="446"/>
      <c r="K49" s="243"/>
    </row>
    <row r="50" spans="2:11" ht="25.5" customHeight="1">
      <c r="B50" s="242"/>
      <c r="C50" s="448" t="s">
        <v>1115</v>
      </c>
      <c r="D50" s="448"/>
      <c r="E50" s="448"/>
      <c r="F50" s="448"/>
      <c r="G50" s="448"/>
      <c r="H50" s="448"/>
      <c r="I50" s="448"/>
      <c r="J50" s="448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446" t="s">
        <v>1116</v>
      </c>
      <c r="D52" s="446"/>
      <c r="E52" s="446"/>
      <c r="F52" s="446"/>
      <c r="G52" s="446"/>
      <c r="H52" s="446"/>
      <c r="I52" s="446"/>
      <c r="J52" s="446"/>
      <c r="K52" s="243"/>
    </row>
    <row r="53" spans="2:11" ht="15" customHeight="1">
      <c r="B53" s="242"/>
      <c r="C53" s="446" t="s">
        <v>1117</v>
      </c>
      <c r="D53" s="446"/>
      <c r="E53" s="446"/>
      <c r="F53" s="446"/>
      <c r="G53" s="446"/>
      <c r="H53" s="446"/>
      <c r="I53" s="446"/>
      <c r="J53" s="446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446" t="s">
        <v>1118</v>
      </c>
      <c r="D55" s="446"/>
      <c r="E55" s="446"/>
      <c r="F55" s="446"/>
      <c r="G55" s="446"/>
      <c r="H55" s="446"/>
      <c r="I55" s="446"/>
      <c r="J55" s="446"/>
      <c r="K55" s="243"/>
    </row>
    <row r="56" spans="2:11" ht="15" customHeight="1">
      <c r="B56" s="242"/>
      <c r="C56" s="247"/>
      <c r="D56" s="446" t="s">
        <v>1119</v>
      </c>
      <c r="E56" s="446"/>
      <c r="F56" s="446"/>
      <c r="G56" s="446"/>
      <c r="H56" s="446"/>
      <c r="I56" s="446"/>
      <c r="J56" s="446"/>
      <c r="K56" s="243"/>
    </row>
    <row r="57" spans="2:11" ht="15" customHeight="1">
      <c r="B57" s="242"/>
      <c r="C57" s="247"/>
      <c r="D57" s="446" t="s">
        <v>1120</v>
      </c>
      <c r="E57" s="446"/>
      <c r="F57" s="446"/>
      <c r="G57" s="446"/>
      <c r="H57" s="446"/>
      <c r="I57" s="446"/>
      <c r="J57" s="446"/>
      <c r="K57" s="243"/>
    </row>
    <row r="58" spans="2:11" ht="15" customHeight="1">
      <c r="B58" s="242"/>
      <c r="C58" s="247"/>
      <c r="D58" s="446" t="s">
        <v>1121</v>
      </c>
      <c r="E58" s="446"/>
      <c r="F58" s="446"/>
      <c r="G58" s="446"/>
      <c r="H58" s="446"/>
      <c r="I58" s="446"/>
      <c r="J58" s="446"/>
      <c r="K58" s="243"/>
    </row>
    <row r="59" spans="2:11" ht="15" customHeight="1">
      <c r="B59" s="242"/>
      <c r="C59" s="247"/>
      <c r="D59" s="446" t="s">
        <v>1122</v>
      </c>
      <c r="E59" s="446"/>
      <c r="F59" s="446"/>
      <c r="G59" s="446"/>
      <c r="H59" s="446"/>
      <c r="I59" s="446"/>
      <c r="J59" s="446"/>
      <c r="K59" s="243"/>
    </row>
    <row r="60" spans="2:11" ht="15" customHeight="1">
      <c r="B60" s="242"/>
      <c r="C60" s="247"/>
      <c r="D60" s="450" t="s">
        <v>1123</v>
      </c>
      <c r="E60" s="450"/>
      <c r="F60" s="450"/>
      <c r="G60" s="450"/>
      <c r="H60" s="450"/>
      <c r="I60" s="450"/>
      <c r="J60" s="450"/>
      <c r="K60" s="243"/>
    </row>
    <row r="61" spans="2:11" ht="15" customHeight="1">
      <c r="B61" s="242"/>
      <c r="C61" s="247"/>
      <c r="D61" s="446" t="s">
        <v>1124</v>
      </c>
      <c r="E61" s="446"/>
      <c r="F61" s="446"/>
      <c r="G61" s="446"/>
      <c r="H61" s="446"/>
      <c r="I61" s="446"/>
      <c r="J61" s="446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446" t="s">
        <v>1125</v>
      </c>
      <c r="E63" s="446"/>
      <c r="F63" s="446"/>
      <c r="G63" s="446"/>
      <c r="H63" s="446"/>
      <c r="I63" s="446"/>
      <c r="J63" s="446"/>
      <c r="K63" s="243"/>
    </row>
    <row r="64" spans="2:11" ht="15" customHeight="1">
      <c r="B64" s="242"/>
      <c r="C64" s="247"/>
      <c r="D64" s="450" t="s">
        <v>1126</v>
      </c>
      <c r="E64" s="450"/>
      <c r="F64" s="450"/>
      <c r="G64" s="450"/>
      <c r="H64" s="450"/>
      <c r="I64" s="450"/>
      <c r="J64" s="450"/>
      <c r="K64" s="243"/>
    </row>
    <row r="65" spans="2:11" ht="15" customHeight="1">
      <c r="B65" s="242"/>
      <c r="C65" s="247"/>
      <c r="D65" s="446" t="s">
        <v>1127</v>
      </c>
      <c r="E65" s="446"/>
      <c r="F65" s="446"/>
      <c r="G65" s="446"/>
      <c r="H65" s="446"/>
      <c r="I65" s="446"/>
      <c r="J65" s="446"/>
      <c r="K65" s="243"/>
    </row>
    <row r="66" spans="2:11" ht="15" customHeight="1">
      <c r="B66" s="242"/>
      <c r="C66" s="247"/>
      <c r="D66" s="446" t="s">
        <v>1128</v>
      </c>
      <c r="E66" s="446"/>
      <c r="F66" s="446"/>
      <c r="G66" s="446"/>
      <c r="H66" s="446"/>
      <c r="I66" s="446"/>
      <c r="J66" s="446"/>
      <c r="K66" s="243"/>
    </row>
    <row r="67" spans="2:11" ht="15" customHeight="1">
      <c r="B67" s="242"/>
      <c r="C67" s="247"/>
      <c r="D67" s="446" t="s">
        <v>1129</v>
      </c>
      <c r="E67" s="446"/>
      <c r="F67" s="446"/>
      <c r="G67" s="446"/>
      <c r="H67" s="446"/>
      <c r="I67" s="446"/>
      <c r="J67" s="446"/>
      <c r="K67" s="243"/>
    </row>
    <row r="68" spans="2:11" ht="15" customHeight="1">
      <c r="B68" s="242"/>
      <c r="C68" s="247"/>
      <c r="D68" s="446" t="s">
        <v>1130</v>
      </c>
      <c r="E68" s="446"/>
      <c r="F68" s="446"/>
      <c r="G68" s="446"/>
      <c r="H68" s="446"/>
      <c r="I68" s="446"/>
      <c r="J68" s="446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451" t="s">
        <v>91</v>
      </c>
      <c r="D73" s="451"/>
      <c r="E73" s="451"/>
      <c r="F73" s="451"/>
      <c r="G73" s="451"/>
      <c r="H73" s="451"/>
      <c r="I73" s="451"/>
      <c r="J73" s="451"/>
      <c r="K73" s="260"/>
    </row>
    <row r="74" spans="2:11" ht="17.25" customHeight="1">
      <c r="B74" s="259"/>
      <c r="C74" s="261" t="s">
        <v>1131</v>
      </c>
      <c r="D74" s="261"/>
      <c r="E74" s="261"/>
      <c r="F74" s="261" t="s">
        <v>1132</v>
      </c>
      <c r="G74" s="262"/>
      <c r="H74" s="261" t="s">
        <v>156</v>
      </c>
      <c r="I74" s="261" t="s">
        <v>58</v>
      </c>
      <c r="J74" s="261" t="s">
        <v>1133</v>
      </c>
      <c r="K74" s="260"/>
    </row>
    <row r="75" spans="2:11" ht="17.25" customHeight="1">
      <c r="B75" s="259"/>
      <c r="C75" s="263" t="s">
        <v>1134</v>
      </c>
      <c r="D75" s="263"/>
      <c r="E75" s="263"/>
      <c r="F75" s="264" t="s">
        <v>1135</v>
      </c>
      <c r="G75" s="265"/>
      <c r="H75" s="263"/>
      <c r="I75" s="263"/>
      <c r="J75" s="263" t="s">
        <v>1136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54</v>
      </c>
      <c r="D77" s="266"/>
      <c r="E77" s="266"/>
      <c r="F77" s="268" t="s">
        <v>92</v>
      </c>
      <c r="G77" s="267"/>
      <c r="H77" s="249" t="s">
        <v>1137</v>
      </c>
      <c r="I77" s="249" t="s">
        <v>1138</v>
      </c>
      <c r="J77" s="249">
        <v>20</v>
      </c>
      <c r="K77" s="260"/>
    </row>
    <row r="78" spans="2:11" ht="15" customHeight="1">
      <c r="B78" s="259"/>
      <c r="C78" s="249" t="s">
        <v>1139</v>
      </c>
      <c r="D78" s="249"/>
      <c r="E78" s="249"/>
      <c r="F78" s="268" t="s">
        <v>92</v>
      </c>
      <c r="G78" s="267"/>
      <c r="H78" s="249" t="s">
        <v>1140</v>
      </c>
      <c r="I78" s="249" t="s">
        <v>1138</v>
      </c>
      <c r="J78" s="249">
        <v>120</v>
      </c>
      <c r="K78" s="260"/>
    </row>
    <row r="79" spans="2:11" ht="15" customHeight="1">
      <c r="B79" s="269"/>
      <c r="C79" s="249" t="s">
        <v>1141</v>
      </c>
      <c r="D79" s="249"/>
      <c r="E79" s="249"/>
      <c r="F79" s="268" t="s">
        <v>1142</v>
      </c>
      <c r="G79" s="267"/>
      <c r="H79" s="249" t="s">
        <v>1143</v>
      </c>
      <c r="I79" s="249" t="s">
        <v>1138</v>
      </c>
      <c r="J79" s="249">
        <v>50</v>
      </c>
      <c r="K79" s="260"/>
    </row>
    <row r="80" spans="2:11" ht="15" customHeight="1">
      <c r="B80" s="269"/>
      <c r="C80" s="249" t="s">
        <v>1144</v>
      </c>
      <c r="D80" s="249"/>
      <c r="E80" s="249"/>
      <c r="F80" s="268" t="s">
        <v>92</v>
      </c>
      <c r="G80" s="267"/>
      <c r="H80" s="249" t="s">
        <v>1145</v>
      </c>
      <c r="I80" s="249" t="s">
        <v>1146</v>
      </c>
      <c r="J80" s="249"/>
      <c r="K80" s="260"/>
    </row>
    <row r="81" spans="2:11" ht="15" customHeight="1">
      <c r="B81" s="269"/>
      <c r="C81" s="270" t="s">
        <v>1147</v>
      </c>
      <c r="D81" s="270"/>
      <c r="E81" s="270"/>
      <c r="F81" s="271" t="s">
        <v>1142</v>
      </c>
      <c r="G81" s="270"/>
      <c r="H81" s="270" t="s">
        <v>1148</v>
      </c>
      <c r="I81" s="270" t="s">
        <v>1138</v>
      </c>
      <c r="J81" s="270">
        <v>15</v>
      </c>
      <c r="K81" s="260"/>
    </row>
    <row r="82" spans="2:11" ht="15" customHeight="1">
      <c r="B82" s="269"/>
      <c r="C82" s="270" t="s">
        <v>1149</v>
      </c>
      <c r="D82" s="270"/>
      <c r="E82" s="270"/>
      <c r="F82" s="271" t="s">
        <v>1142</v>
      </c>
      <c r="G82" s="270"/>
      <c r="H82" s="270" t="s">
        <v>1150</v>
      </c>
      <c r="I82" s="270" t="s">
        <v>1138</v>
      </c>
      <c r="J82" s="270">
        <v>15</v>
      </c>
      <c r="K82" s="260"/>
    </row>
    <row r="83" spans="2:11" ht="15" customHeight="1">
      <c r="B83" s="269"/>
      <c r="C83" s="270" t="s">
        <v>1151</v>
      </c>
      <c r="D83" s="270"/>
      <c r="E83" s="270"/>
      <c r="F83" s="271" t="s">
        <v>1142</v>
      </c>
      <c r="G83" s="270"/>
      <c r="H83" s="270" t="s">
        <v>1152</v>
      </c>
      <c r="I83" s="270" t="s">
        <v>1138</v>
      </c>
      <c r="J83" s="270">
        <v>20</v>
      </c>
      <c r="K83" s="260"/>
    </row>
    <row r="84" spans="2:11" ht="15" customHeight="1">
      <c r="B84" s="269"/>
      <c r="C84" s="270" t="s">
        <v>1153</v>
      </c>
      <c r="D84" s="270"/>
      <c r="E84" s="270"/>
      <c r="F84" s="271" t="s">
        <v>1142</v>
      </c>
      <c r="G84" s="270"/>
      <c r="H84" s="270" t="s">
        <v>1154</v>
      </c>
      <c r="I84" s="270" t="s">
        <v>1138</v>
      </c>
      <c r="J84" s="270">
        <v>20</v>
      </c>
      <c r="K84" s="260"/>
    </row>
    <row r="85" spans="2:11" ht="15" customHeight="1">
      <c r="B85" s="269"/>
      <c r="C85" s="249" t="s">
        <v>1155</v>
      </c>
      <c r="D85" s="249"/>
      <c r="E85" s="249"/>
      <c r="F85" s="268" t="s">
        <v>1142</v>
      </c>
      <c r="G85" s="267"/>
      <c r="H85" s="249" t="s">
        <v>1156</v>
      </c>
      <c r="I85" s="249" t="s">
        <v>1138</v>
      </c>
      <c r="J85" s="249">
        <v>50</v>
      </c>
      <c r="K85" s="260"/>
    </row>
    <row r="86" spans="2:11" ht="15" customHeight="1">
      <c r="B86" s="269"/>
      <c r="C86" s="249" t="s">
        <v>1157</v>
      </c>
      <c r="D86" s="249"/>
      <c r="E86" s="249"/>
      <c r="F86" s="268" t="s">
        <v>1142</v>
      </c>
      <c r="G86" s="267"/>
      <c r="H86" s="249" t="s">
        <v>1158</v>
      </c>
      <c r="I86" s="249" t="s">
        <v>1138</v>
      </c>
      <c r="J86" s="249">
        <v>20</v>
      </c>
      <c r="K86" s="260"/>
    </row>
    <row r="87" spans="2:11" ht="15" customHeight="1">
      <c r="B87" s="269"/>
      <c r="C87" s="249" t="s">
        <v>1159</v>
      </c>
      <c r="D87" s="249"/>
      <c r="E87" s="249"/>
      <c r="F87" s="268" t="s">
        <v>1142</v>
      </c>
      <c r="G87" s="267"/>
      <c r="H87" s="249" t="s">
        <v>1160</v>
      </c>
      <c r="I87" s="249" t="s">
        <v>1138</v>
      </c>
      <c r="J87" s="249">
        <v>20</v>
      </c>
      <c r="K87" s="260"/>
    </row>
    <row r="88" spans="2:11" ht="15" customHeight="1">
      <c r="B88" s="269"/>
      <c r="C88" s="249" t="s">
        <v>1161</v>
      </c>
      <c r="D88" s="249"/>
      <c r="E88" s="249"/>
      <c r="F88" s="268" t="s">
        <v>1142</v>
      </c>
      <c r="G88" s="267"/>
      <c r="H88" s="249" t="s">
        <v>1162</v>
      </c>
      <c r="I88" s="249" t="s">
        <v>1138</v>
      </c>
      <c r="J88" s="249">
        <v>50</v>
      </c>
      <c r="K88" s="260"/>
    </row>
    <row r="89" spans="2:11" ht="15" customHeight="1">
      <c r="B89" s="269"/>
      <c r="C89" s="249" t="s">
        <v>1163</v>
      </c>
      <c r="D89" s="249"/>
      <c r="E89" s="249"/>
      <c r="F89" s="268" t="s">
        <v>1142</v>
      </c>
      <c r="G89" s="267"/>
      <c r="H89" s="249" t="s">
        <v>1163</v>
      </c>
      <c r="I89" s="249" t="s">
        <v>1138</v>
      </c>
      <c r="J89" s="249">
        <v>50</v>
      </c>
      <c r="K89" s="260"/>
    </row>
    <row r="90" spans="2:11" ht="15" customHeight="1">
      <c r="B90" s="269"/>
      <c r="C90" s="249" t="s">
        <v>161</v>
      </c>
      <c r="D90" s="249"/>
      <c r="E90" s="249"/>
      <c r="F90" s="268" t="s">
        <v>1142</v>
      </c>
      <c r="G90" s="267"/>
      <c r="H90" s="249" t="s">
        <v>1164</v>
      </c>
      <c r="I90" s="249" t="s">
        <v>1138</v>
      </c>
      <c r="J90" s="249">
        <v>255</v>
      </c>
      <c r="K90" s="260"/>
    </row>
    <row r="91" spans="2:11" ht="15" customHeight="1">
      <c r="B91" s="269"/>
      <c r="C91" s="249" t="s">
        <v>1165</v>
      </c>
      <c r="D91" s="249"/>
      <c r="E91" s="249"/>
      <c r="F91" s="268" t="s">
        <v>92</v>
      </c>
      <c r="G91" s="267"/>
      <c r="H91" s="249" t="s">
        <v>1166</v>
      </c>
      <c r="I91" s="249" t="s">
        <v>1167</v>
      </c>
      <c r="J91" s="249"/>
      <c r="K91" s="260"/>
    </row>
    <row r="92" spans="2:11" ht="15" customHeight="1">
      <c r="B92" s="269"/>
      <c r="C92" s="249" t="s">
        <v>1168</v>
      </c>
      <c r="D92" s="249"/>
      <c r="E92" s="249"/>
      <c r="F92" s="268" t="s">
        <v>92</v>
      </c>
      <c r="G92" s="267"/>
      <c r="H92" s="249" t="s">
        <v>1169</v>
      </c>
      <c r="I92" s="249" t="s">
        <v>1170</v>
      </c>
      <c r="J92" s="249"/>
      <c r="K92" s="260"/>
    </row>
    <row r="93" spans="2:11" ht="15" customHeight="1">
      <c r="B93" s="269"/>
      <c r="C93" s="249" t="s">
        <v>1171</v>
      </c>
      <c r="D93" s="249"/>
      <c r="E93" s="249"/>
      <c r="F93" s="268" t="s">
        <v>92</v>
      </c>
      <c r="G93" s="267"/>
      <c r="H93" s="249" t="s">
        <v>1171</v>
      </c>
      <c r="I93" s="249" t="s">
        <v>1170</v>
      </c>
      <c r="J93" s="249"/>
      <c r="K93" s="260"/>
    </row>
    <row r="94" spans="2:11" ht="15" customHeight="1">
      <c r="B94" s="269"/>
      <c r="C94" s="249" t="s">
        <v>39</v>
      </c>
      <c r="D94" s="249"/>
      <c r="E94" s="249"/>
      <c r="F94" s="268" t="s">
        <v>92</v>
      </c>
      <c r="G94" s="267"/>
      <c r="H94" s="249" t="s">
        <v>1172</v>
      </c>
      <c r="I94" s="249" t="s">
        <v>1170</v>
      </c>
      <c r="J94" s="249"/>
      <c r="K94" s="260"/>
    </row>
    <row r="95" spans="2:11" ht="15" customHeight="1">
      <c r="B95" s="269"/>
      <c r="C95" s="249" t="s">
        <v>49</v>
      </c>
      <c r="D95" s="249"/>
      <c r="E95" s="249"/>
      <c r="F95" s="268" t="s">
        <v>92</v>
      </c>
      <c r="G95" s="267"/>
      <c r="H95" s="249" t="s">
        <v>1173</v>
      </c>
      <c r="I95" s="249" t="s">
        <v>1170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451" t="s">
        <v>1174</v>
      </c>
      <c r="D100" s="451"/>
      <c r="E100" s="451"/>
      <c r="F100" s="451"/>
      <c r="G100" s="451"/>
      <c r="H100" s="451"/>
      <c r="I100" s="451"/>
      <c r="J100" s="451"/>
      <c r="K100" s="260"/>
    </row>
    <row r="101" spans="2:11" ht="17.25" customHeight="1">
      <c r="B101" s="259"/>
      <c r="C101" s="261" t="s">
        <v>1131</v>
      </c>
      <c r="D101" s="261"/>
      <c r="E101" s="261"/>
      <c r="F101" s="261" t="s">
        <v>1132</v>
      </c>
      <c r="G101" s="262"/>
      <c r="H101" s="261" t="s">
        <v>156</v>
      </c>
      <c r="I101" s="261" t="s">
        <v>58</v>
      </c>
      <c r="J101" s="261" t="s">
        <v>1133</v>
      </c>
      <c r="K101" s="260"/>
    </row>
    <row r="102" spans="2:11" ht="17.25" customHeight="1">
      <c r="B102" s="259"/>
      <c r="C102" s="263" t="s">
        <v>1134</v>
      </c>
      <c r="D102" s="263"/>
      <c r="E102" s="263"/>
      <c r="F102" s="264" t="s">
        <v>1135</v>
      </c>
      <c r="G102" s="265"/>
      <c r="H102" s="263"/>
      <c r="I102" s="263"/>
      <c r="J102" s="263" t="s">
        <v>1136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54</v>
      </c>
      <c r="D104" s="266"/>
      <c r="E104" s="266"/>
      <c r="F104" s="268" t="s">
        <v>92</v>
      </c>
      <c r="G104" s="277"/>
      <c r="H104" s="249" t="s">
        <v>1175</v>
      </c>
      <c r="I104" s="249" t="s">
        <v>1138</v>
      </c>
      <c r="J104" s="249">
        <v>20</v>
      </c>
      <c r="K104" s="260"/>
    </row>
    <row r="105" spans="2:11" ht="15" customHeight="1">
      <c r="B105" s="259"/>
      <c r="C105" s="249" t="s">
        <v>1139</v>
      </c>
      <c r="D105" s="249"/>
      <c r="E105" s="249"/>
      <c r="F105" s="268" t="s">
        <v>92</v>
      </c>
      <c r="G105" s="249"/>
      <c r="H105" s="249" t="s">
        <v>1175</v>
      </c>
      <c r="I105" s="249" t="s">
        <v>1138</v>
      </c>
      <c r="J105" s="249">
        <v>120</v>
      </c>
      <c r="K105" s="260"/>
    </row>
    <row r="106" spans="2:11" ht="15" customHeight="1">
      <c r="B106" s="269"/>
      <c r="C106" s="249" t="s">
        <v>1141</v>
      </c>
      <c r="D106" s="249"/>
      <c r="E106" s="249"/>
      <c r="F106" s="268" t="s">
        <v>1142</v>
      </c>
      <c r="G106" s="249"/>
      <c r="H106" s="249" t="s">
        <v>1175</v>
      </c>
      <c r="I106" s="249" t="s">
        <v>1138</v>
      </c>
      <c r="J106" s="249">
        <v>50</v>
      </c>
      <c r="K106" s="260"/>
    </row>
    <row r="107" spans="2:11" ht="15" customHeight="1">
      <c r="B107" s="269"/>
      <c r="C107" s="249" t="s">
        <v>1144</v>
      </c>
      <c r="D107" s="249"/>
      <c r="E107" s="249"/>
      <c r="F107" s="268" t="s">
        <v>92</v>
      </c>
      <c r="G107" s="249"/>
      <c r="H107" s="249" t="s">
        <v>1175</v>
      </c>
      <c r="I107" s="249" t="s">
        <v>1146</v>
      </c>
      <c r="J107" s="249"/>
      <c r="K107" s="260"/>
    </row>
    <row r="108" spans="2:11" ht="15" customHeight="1">
      <c r="B108" s="269"/>
      <c r="C108" s="249" t="s">
        <v>1155</v>
      </c>
      <c r="D108" s="249"/>
      <c r="E108" s="249"/>
      <c r="F108" s="268" t="s">
        <v>1142</v>
      </c>
      <c r="G108" s="249"/>
      <c r="H108" s="249" t="s">
        <v>1175</v>
      </c>
      <c r="I108" s="249" t="s">
        <v>1138</v>
      </c>
      <c r="J108" s="249">
        <v>50</v>
      </c>
      <c r="K108" s="260"/>
    </row>
    <row r="109" spans="2:11" ht="15" customHeight="1">
      <c r="B109" s="269"/>
      <c r="C109" s="249" t="s">
        <v>1163</v>
      </c>
      <c r="D109" s="249"/>
      <c r="E109" s="249"/>
      <c r="F109" s="268" t="s">
        <v>1142</v>
      </c>
      <c r="G109" s="249"/>
      <c r="H109" s="249" t="s">
        <v>1175</v>
      </c>
      <c r="I109" s="249" t="s">
        <v>1138</v>
      </c>
      <c r="J109" s="249">
        <v>50</v>
      </c>
      <c r="K109" s="260"/>
    </row>
    <row r="110" spans="2:11" ht="15" customHeight="1">
      <c r="B110" s="269"/>
      <c r="C110" s="249" t="s">
        <v>1161</v>
      </c>
      <c r="D110" s="249"/>
      <c r="E110" s="249"/>
      <c r="F110" s="268" t="s">
        <v>1142</v>
      </c>
      <c r="G110" s="249"/>
      <c r="H110" s="249" t="s">
        <v>1175</v>
      </c>
      <c r="I110" s="249" t="s">
        <v>1138</v>
      </c>
      <c r="J110" s="249">
        <v>50</v>
      </c>
      <c r="K110" s="260"/>
    </row>
    <row r="111" spans="2:11" ht="15" customHeight="1">
      <c r="B111" s="269"/>
      <c r="C111" s="249" t="s">
        <v>54</v>
      </c>
      <c r="D111" s="249"/>
      <c r="E111" s="249"/>
      <c r="F111" s="268" t="s">
        <v>92</v>
      </c>
      <c r="G111" s="249"/>
      <c r="H111" s="249" t="s">
        <v>1176</v>
      </c>
      <c r="I111" s="249" t="s">
        <v>1138</v>
      </c>
      <c r="J111" s="249">
        <v>20</v>
      </c>
      <c r="K111" s="260"/>
    </row>
    <row r="112" spans="2:11" ht="15" customHeight="1">
      <c r="B112" s="269"/>
      <c r="C112" s="249" t="s">
        <v>1177</v>
      </c>
      <c r="D112" s="249"/>
      <c r="E112" s="249"/>
      <c r="F112" s="268" t="s">
        <v>92</v>
      </c>
      <c r="G112" s="249"/>
      <c r="H112" s="249" t="s">
        <v>1178</v>
      </c>
      <c r="I112" s="249" t="s">
        <v>1138</v>
      </c>
      <c r="J112" s="249">
        <v>120</v>
      </c>
      <c r="K112" s="260"/>
    </row>
    <row r="113" spans="2:11" ht="15" customHeight="1">
      <c r="B113" s="269"/>
      <c r="C113" s="249" t="s">
        <v>39</v>
      </c>
      <c r="D113" s="249"/>
      <c r="E113" s="249"/>
      <c r="F113" s="268" t="s">
        <v>92</v>
      </c>
      <c r="G113" s="249"/>
      <c r="H113" s="249" t="s">
        <v>1179</v>
      </c>
      <c r="I113" s="249" t="s">
        <v>1170</v>
      </c>
      <c r="J113" s="249"/>
      <c r="K113" s="260"/>
    </row>
    <row r="114" spans="2:11" ht="15" customHeight="1">
      <c r="B114" s="269"/>
      <c r="C114" s="249" t="s">
        <v>49</v>
      </c>
      <c r="D114" s="249"/>
      <c r="E114" s="249"/>
      <c r="F114" s="268" t="s">
        <v>92</v>
      </c>
      <c r="G114" s="249"/>
      <c r="H114" s="249" t="s">
        <v>1180</v>
      </c>
      <c r="I114" s="249" t="s">
        <v>1170</v>
      </c>
      <c r="J114" s="249"/>
      <c r="K114" s="260"/>
    </row>
    <row r="115" spans="2:11" ht="15" customHeight="1">
      <c r="B115" s="269"/>
      <c r="C115" s="249" t="s">
        <v>58</v>
      </c>
      <c r="D115" s="249"/>
      <c r="E115" s="249"/>
      <c r="F115" s="268" t="s">
        <v>92</v>
      </c>
      <c r="G115" s="249"/>
      <c r="H115" s="249" t="s">
        <v>1181</v>
      </c>
      <c r="I115" s="249" t="s">
        <v>1182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447" t="s">
        <v>1183</v>
      </c>
      <c r="D120" s="447"/>
      <c r="E120" s="447"/>
      <c r="F120" s="447"/>
      <c r="G120" s="447"/>
      <c r="H120" s="447"/>
      <c r="I120" s="447"/>
      <c r="J120" s="447"/>
      <c r="K120" s="285"/>
    </row>
    <row r="121" spans="2:11" ht="17.25" customHeight="1">
      <c r="B121" s="286"/>
      <c r="C121" s="261" t="s">
        <v>1131</v>
      </c>
      <c r="D121" s="261"/>
      <c r="E121" s="261"/>
      <c r="F121" s="261" t="s">
        <v>1132</v>
      </c>
      <c r="G121" s="262"/>
      <c r="H121" s="261" t="s">
        <v>156</v>
      </c>
      <c r="I121" s="261" t="s">
        <v>58</v>
      </c>
      <c r="J121" s="261" t="s">
        <v>1133</v>
      </c>
      <c r="K121" s="287"/>
    </row>
    <row r="122" spans="2:11" ht="17.25" customHeight="1">
      <c r="B122" s="286"/>
      <c r="C122" s="263" t="s">
        <v>1134</v>
      </c>
      <c r="D122" s="263"/>
      <c r="E122" s="263"/>
      <c r="F122" s="264" t="s">
        <v>1135</v>
      </c>
      <c r="G122" s="265"/>
      <c r="H122" s="263"/>
      <c r="I122" s="263"/>
      <c r="J122" s="263" t="s">
        <v>1136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1139</v>
      </c>
      <c r="D124" s="266"/>
      <c r="E124" s="266"/>
      <c r="F124" s="268" t="s">
        <v>92</v>
      </c>
      <c r="G124" s="249"/>
      <c r="H124" s="249" t="s">
        <v>1175</v>
      </c>
      <c r="I124" s="249" t="s">
        <v>1138</v>
      </c>
      <c r="J124" s="249">
        <v>120</v>
      </c>
      <c r="K124" s="290"/>
    </row>
    <row r="125" spans="2:11" ht="15" customHeight="1">
      <c r="B125" s="288"/>
      <c r="C125" s="249" t="s">
        <v>1184</v>
      </c>
      <c r="D125" s="249"/>
      <c r="E125" s="249"/>
      <c r="F125" s="268" t="s">
        <v>92</v>
      </c>
      <c r="G125" s="249"/>
      <c r="H125" s="249" t="s">
        <v>1185</v>
      </c>
      <c r="I125" s="249" t="s">
        <v>1138</v>
      </c>
      <c r="J125" s="249" t="s">
        <v>1186</v>
      </c>
      <c r="K125" s="290"/>
    </row>
    <row r="126" spans="2:11" ht="15" customHeight="1">
      <c r="B126" s="288"/>
      <c r="C126" s="249" t="s">
        <v>1086</v>
      </c>
      <c r="D126" s="249"/>
      <c r="E126" s="249"/>
      <c r="F126" s="268" t="s">
        <v>92</v>
      </c>
      <c r="G126" s="249"/>
      <c r="H126" s="249" t="s">
        <v>1187</v>
      </c>
      <c r="I126" s="249" t="s">
        <v>1138</v>
      </c>
      <c r="J126" s="249" t="s">
        <v>1186</v>
      </c>
      <c r="K126" s="290"/>
    </row>
    <row r="127" spans="2:11" ht="15" customHeight="1">
      <c r="B127" s="288"/>
      <c r="C127" s="249" t="s">
        <v>1147</v>
      </c>
      <c r="D127" s="249"/>
      <c r="E127" s="249"/>
      <c r="F127" s="268" t="s">
        <v>1142</v>
      </c>
      <c r="G127" s="249"/>
      <c r="H127" s="249" t="s">
        <v>1148</v>
      </c>
      <c r="I127" s="249" t="s">
        <v>1138</v>
      </c>
      <c r="J127" s="249">
        <v>15</v>
      </c>
      <c r="K127" s="290"/>
    </row>
    <row r="128" spans="2:11" ht="15" customHeight="1">
      <c r="B128" s="288"/>
      <c r="C128" s="270" t="s">
        <v>1149</v>
      </c>
      <c r="D128" s="270"/>
      <c r="E128" s="270"/>
      <c r="F128" s="271" t="s">
        <v>1142</v>
      </c>
      <c r="G128" s="270"/>
      <c r="H128" s="270" t="s">
        <v>1150</v>
      </c>
      <c r="I128" s="270" t="s">
        <v>1138</v>
      </c>
      <c r="J128" s="270">
        <v>15</v>
      </c>
      <c r="K128" s="290"/>
    </row>
    <row r="129" spans="2:11" ht="15" customHeight="1">
      <c r="B129" s="288"/>
      <c r="C129" s="270" t="s">
        <v>1151</v>
      </c>
      <c r="D129" s="270"/>
      <c r="E129" s="270"/>
      <c r="F129" s="271" t="s">
        <v>1142</v>
      </c>
      <c r="G129" s="270"/>
      <c r="H129" s="270" t="s">
        <v>1152</v>
      </c>
      <c r="I129" s="270" t="s">
        <v>1138</v>
      </c>
      <c r="J129" s="270">
        <v>20</v>
      </c>
      <c r="K129" s="290"/>
    </row>
    <row r="130" spans="2:11" ht="15" customHeight="1">
      <c r="B130" s="288"/>
      <c r="C130" s="270" t="s">
        <v>1153</v>
      </c>
      <c r="D130" s="270"/>
      <c r="E130" s="270"/>
      <c r="F130" s="271" t="s">
        <v>1142</v>
      </c>
      <c r="G130" s="270"/>
      <c r="H130" s="270" t="s">
        <v>1154</v>
      </c>
      <c r="I130" s="270" t="s">
        <v>1138</v>
      </c>
      <c r="J130" s="270">
        <v>20</v>
      </c>
      <c r="K130" s="290"/>
    </row>
    <row r="131" spans="2:11" ht="15" customHeight="1">
      <c r="B131" s="288"/>
      <c r="C131" s="249" t="s">
        <v>1141</v>
      </c>
      <c r="D131" s="249"/>
      <c r="E131" s="249"/>
      <c r="F131" s="268" t="s">
        <v>1142</v>
      </c>
      <c r="G131" s="249"/>
      <c r="H131" s="249" t="s">
        <v>1175</v>
      </c>
      <c r="I131" s="249" t="s">
        <v>1138</v>
      </c>
      <c r="J131" s="249">
        <v>50</v>
      </c>
      <c r="K131" s="290"/>
    </row>
    <row r="132" spans="2:11" ht="15" customHeight="1">
      <c r="B132" s="288"/>
      <c r="C132" s="249" t="s">
        <v>1155</v>
      </c>
      <c r="D132" s="249"/>
      <c r="E132" s="249"/>
      <c r="F132" s="268" t="s">
        <v>1142</v>
      </c>
      <c r="G132" s="249"/>
      <c r="H132" s="249" t="s">
        <v>1175</v>
      </c>
      <c r="I132" s="249" t="s">
        <v>1138</v>
      </c>
      <c r="J132" s="249">
        <v>50</v>
      </c>
      <c r="K132" s="290"/>
    </row>
    <row r="133" spans="2:11" ht="15" customHeight="1">
      <c r="B133" s="288"/>
      <c r="C133" s="249" t="s">
        <v>1161</v>
      </c>
      <c r="D133" s="249"/>
      <c r="E133" s="249"/>
      <c r="F133" s="268" t="s">
        <v>1142</v>
      </c>
      <c r="G133" s="249"/>
      <c r="H133" s="249" t="s">
        <v>1175</v>
      </c>
      <c r="I133" s="249" t="s">
        <v>1138</v>
      </c>
      <c r="J133" s="249">
        <v>50</v>
      </c>
      <c r="K133" s="290"/>
    </row>
    <row r="134" spans="2:11" ht="15" customHeight="1">
      <c r="B134" s="288"/>
      <c r="C134" s="249" t="s">
        <v>1163</v>
      </c>
      <c r="D134" s="249"/>
      <c r="E134" s="249"/>
      <c r="F134" s="268" t="s">
        <v>1142</v>
      </c>
      <c r="G134" s="249"/>
      <c r="H134" s="249" t="s">
        <v>1175</v>
      </c>
      <c r="I134" s="249" t="s">
        <v>1138</v>
      </c>
      <c r="J134" s="249">
        <v>50</v>
      </c>
      <c r="K134" s="290"/>
    </row>
    <row r="135" spans="2:11" ht="15" customHeight="1">
      <c r="B135" s="288"/>
      <c r="C135" s="249" t="s">
        <v>161</v>
      </c>
      <c r="D135" s="249"/>
      <c r="E135" s="249"/>
      <c r="F135" s="268" t="s">
        <v>1142</v>
      </c>
      <c r="G135" s="249"/>
      <c r="H135" s="249" t="s">
        <v>1188</v>
      </c>
      <c r="I135" s="249" t="s">
        <v>1138</v>
      </c>
      <c r="J135" s="249">
        <v>255</v>
      </c>
      <c r="K135" s="290"/>
    </row>
    <row r="136" spans="2:11" ht="15" customHeight="1">
      <c r="B136" s="288"/>
      <c r="C136" s="249" t="s">
        <v>1165</v>
      </c>
      <c r="D136" s="249"/>
      <c r="E136" s="249"/>
      <c r="F136" s="268" t="s">
        <v>92</v>
      </c>
      <c r="G136" s="249"/>
      <c r="H136" s="249" t="s">
        <v>1189</v>
      </c>
      <c r="I136" s="249" t="s">
        <v>1167</v>
      </c>
      <c r="J136" s="249"/>
      <c r="K136" s="290"/>
    </row>
    <row r="137" spans="2:11" ht="15" customHeight="1">
      <c r="B137" s="288"/>
      <c r="C137" s="249" t="s">
        <v>1168</v>
      </c>
      <c r="D137" s="249"/>
      <c r="E137" s="249"/>
      <c r="F137" s="268" t="s">
        <v>92</v>
      </c>
      <c r="G137" s="249"/>
      <c r="H137" s="249" t="s">
        <v>1190</v>
      </c>
      <c r="I137" s="249" t="s">
        <v>1170</v>
      </c>
      <c r="J137" s="249"/>
      <c r="K137" s="290"/>
    </row>
    <row r="138" spans="2:11" ht="15" customHeight="1">
      <c r="B138" s="288"/>
      <c r="C138" s="249" t="s">
        <v>1171</v>
      </c>
      <c r="D138" s="249"/>
      <c r="E138" s="249"/>
      <c r="F138" s="268" t="s">
        <v>92</v>
      </c>
      <c r="G138" s="249"/>
      <c r="H138" s="249" t="s">
        <v>1171</v>
      </c>
      <c r="I138" s="249" t="s">
        <v>1170</v>
      </c>
      <c r="J138" s="249"/>
      <c r="K138" s="290"/>
    </row>
    <row r="139" spans="2:11" ht="15" customHeight="1">
      <c r="B139" s="288"/>
      <c r="C139" s="249" t="s">
        <v>39</v>
      </c>
      <c r="D139" s="249"/>
      <c r="E139" s="249"/>
      <c r="F139" s="268" t="s">
        <v>92</v>
      </c>
      <c r="G139" s="249"/>
      <c r="H139" s="249" t="s">
        <v>1191</v>
      </c>
      <c r="I139" s="249" t="s">
        <v>1170</v>
      </c>
      <c r="J139" s="249"/>
      <c r="K139" s="290"/>
    </row>
    <row r="140" spans="2:11" ht="15" customHeight="1">
      <c r="B140" s="288"/>
      <c r="C140" s="249" t="s">
        <v>1192</v>
      </c>
      <c r="D140" s="249"/>
      <c r="E140" s="249"/>
      <c r="F140" s="268" t="s">
        <v>92</v>
      </c>
      <c r="G140" s="249"/>
      <c r="H140" s="249" t="s">
        <v>1193</v>
      </c>
      <c r="I140" s="249" t="s">
        <v>1170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451" t="s">
        <v>1194</v>
      </c>
      <c r="D145" s="451"/>
      <c r="E145" s="451"/>
      <c r="F145" s="451"/>
      <c r="G145" s="451"/>
      <c r="H145" s="451"/>
      <c r="I145" s="451"/>
      <c r="J145" s="451"/>
      <c r="K145" s="260"/>
    </row>
    <row r="146" spans="2:11" ht="17.25" customHeight="1">
      <c r="B146" s="259"/>
      <c r="C146" s="261" t="s">
        <v>1131</v>
      </c>
      <c r="D146" s="261"/>
      <c r="E146" s="261"/>
      <c r="F146" s="261" t="s">
        <v>1132</v>
      </c>
      <c r="G146" s="262"/>
      <c r="H146" s="261" t="s">
        <v>156</v>
      </c>
      <c r="I146" s="261" t="s">
        <v>58</v>
      </c>
      <c r="J146" s="261" t="s">
        <v>1133</v>
      </c>
      <c r="K146" s="260"/>
    </row>
    <row r="147" spans="2:11" ht="17.25" customHeight="1">
      <c r="B147" s="259"/>
      <c r="C147" s="263" t="s">
        <v>1134</v>
      </c>
      <c r="D147" s="263"/>
      <c r="E147" s="263"/>
      <c r="F147" s="264" t="s">
        <v>1135</v>
      </c>
      <c r="G147" s="265"/>
      <c r="H147" s="263"/>
      <c r="I147" s="263"/>
      <c r="J147" s="263" t="s">
        <v>1136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1139</v>
      </c>
      <c r="D149" s="249"/>
      <c r="E149" s="249"/>
      <c r="F149" s="295" t="s">
        <v>92</v>
      </c>
      <c r="G149" s="249"/>
      <c r="H149" s="294" t="s">
        <v>1175</v>
      </c>
      <c r="I149" s="294" t="s">
        <v>1138</v>
      </c>
      <c r="J149" s="294">
        <v>120</v>
      </c>
      <c r="K149" s="290"/>
    </row>
    <row r="150" spans="2:11" ht="15" customHeight="1">
      <c r="B150" s="269"/>
      <c r="C150" s="294" t="s">
        <v>1184</v>
      </c>
      <c r="D150" s="249"/>
      <c r="E150" s="249"/>
      <c r="F150" s="295" t="s">
        <v>92</v>
      </c>
      <c r="G150" s="249"/>
      <c r="H150" s="294" t="s">
        <v>1195</v>
      </c>
      <c r="I150" s="294" t="s">
        <v>1138</v>
      </c>
      <c r="J150" s="294" t="s">
        <v>1186</v>
      </c>
      <c r="K150" s="290"/>
    </row>
    <row r="151" spans="2:11" ht="15" customHeight="1">
      <c r="B151" s="269"/>
      <c r="C151" s="294" t="s">
        <v>1086</v>
      </c>
      <c r="D151" s="249"/>
      <c r="E151" s="249"/>
      <c r="F151" s="295" t="s">
        <v>92</v>
      </c>
      <c r="G151" s="249"/>
      <c r="H151" s="294" t="s">
        <v>1196</v>
      </c>
      <c r="I151" s="294" t="s">
        <v>1138</v>
      </c>
      <c r="J151" s="294" t="s">
        <v>1186</v>
      </c>
      <c r="K151" s="290"/>
    </row>
    <row r="152" spans="2:11" ht="15" customHeight="1">
      <c r="B152" s="269"/>
      <c r="C152" s="294" t="s">
        <v>1141</v>
      </c>
      <c r="D152" s="249"/>
      <c r="E152" s="249"/>
      <c r="F152" s="295" t="s">
        <v>1142</v>
      </c>
      <c r="G152" s="249"/>
      <c r="H152" s="294" t="s">
        <v>1175</v>
      </c>
      <c r="I152" s="294" t="s">
        <v>1138</v>
      </c>
      <c r="J152" s="294">
        <v>50</v>
      </c>
      <c r="K152" s="290"/>
    </row>
    <row r="153" spans="2:11" ht="15" customHeight="1">
      <c r="B153" s="269"/>
      <c r="C153" s="294" t="s">
        <v>1144</v>
      </c>
      <c r="D153" s="249"/>
      <c r="E153" s="249"/>
      <c r="F153" s="295" t="s">
        <v>92</v>
      </c>
      <c r="G153" s="249"/>
      <c r="H153" s="294" t="s">
        <v>1175</v>
      </c>
      <c r="I153" s="294" t="s">
        <v>1146</v>
      </c>
      <c r="J153" s="294"/>
      <c r="K153" s="290"/>
    </row>
    <row r="154" spans="2:11" ht="15" customHeight="1">
      <c r="B154" s="269"/>
      <c r="C154" s="294" t="s">
        <v>1155</v>
      </c>
      <c r="D154" s="249"/>
      <c r="E154" s="249"/>
      <c r="F154" s="295" t="s">
        <v>1142</v>
      </c>
      <c r="G154" s="249"/>
      <c r="H154" s="294" t="s">
        <v>1175</v>
      </c>
      <c r="I154" s="294" t="s">
        <v>1138</v>
      </c>
      <c r="J154" s="294">
        <v>50</v>
      </c>
      <c r="K154" s="290"/>
    </row>
    <row r="155" spans="2:11" ht="15" customHeight="1">
      <c r="B155" s="269"/>
      <c r="C155" s="294" t="s">
        <v>1163</v>
      </c>
      <c r="D155" s="249"/>
      <c r="E155" s="249"/>
      <c r="F155" s="295" t="s">
        <v>1142</v>
      </c>
      <c r="G155" s="249"/>
      <c r="H155" s="294" t="s">
        <v>1175</v>
      </c>
      <c r="I155" s="294" t="s">
        <v>1138</v>
      </c>
      <c r="J155" s="294">
        <v>50</v>
      </c>
      <c r="K155" s="290"/>
    </row>
    <row r="156" spans="2:11" ht="15" customHeight="1">
      <c r="B156" s="269"/>
      <c r="C156" s="294" t="s">
        <v>1161</v>
      </c>
      <c r="D156" s="249"/>
      <c r="E156" s="249"/>
      <c r="F156" s="295" t="s">
        <v>1142</v>
      </c>
      <c r="G156" s="249"/>
      <c r="H156" s="294" t="s">
        <v>1175</v>
      </c>
      <c r="I156" s="294" t="s">
        <v>1138</v>
      </c>
      <c r="J156" s="294">
        <v>50</v>
      </c>
      <c r="K156" s="290"/>
    </row>
    <row r="157" spans="2:11" ht="15" customHeight="1">
      <c r="B157" s="269"/>
      <c r="C157" s="294" t="s">
        <v>126</v>
      </c>
      <c r="D157" s="249"/>
      <c r="E157" s="249"/>
      <c r="F157" s="295" t="s">
        <v>92</v>
      </c>
      <c r="G157" s="249"/>
      <c r="H157" s="294" t="s">
        <v>1197</v>
      </c>
      <c r="I157" s="294" t="s">
        <v>1138</v>
      </c>
      <c r="J157" s="294" t="s">
        <v>1198</v>
      </c>
      <c r="K157" s="290"/>
    </row>
    <row r="158" spans="2:11" ht="15" customHeight="1">
      <c r="B158" s="269"/>
      <c r="C158" s="294" t="s">
        <v>1199</v>
      </c>
      <c r="D158" s="249"/>
      <c r="E158" s="249"/>
      <c r="F158" s="295" t="s">
        <v>92</v>
      </c>
      <c r="G158" s="249"/>
      <c r="H158" s="294" t="s">
        <v>1200</v>
      </c>
      <c r="I158" s="294" t="s">
        <v>1170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447" t="s">
        <v>1201</v>
      </c>
      <c r="D163" s="447"/>
      <c r="E163" s="447"/>
      <c r="F163" s="447"/>
      <c r="G163" s="447"/>
      <c r="H163" s="447"/>
      <c r="I163" s="447"/>
      <c r="J163" s="447"/>
      <c r="K163" s="241"/>
    </row>
    <row r="164" spans="2:11" ht="17.25" customHeight="1">
      <c r="B164" s="240"/>
      <c r="C164" s="261" t="s">
        <v>1131</v>
      </c>
      <c r="D164" s="261"/>
      <c r="E164" s="261"/>
      <c r="F164" s="261" t="s">
        <v>1132</v>
      </c>
      <c r="G164" s="298"/>
      <c r="H164" s="299" t="s">
        <v>156</v>
      </c>
      <c r="I164" s="299" t="s">
        <v>58</v>
      </c>
      <c r="J164" s="261" t="s">
        <v>1133</v>
      </c>
      <c r="K164" s="241"/>
    </row>
    <row r="165" spans="2:11" ht="17.25" customHeight="1">
      <c r="B165" s="242"/>
      <c r="C165" s="263" t="s">
        <v>1134</v>
      </c>
      <c r="D165" s="263"/>
      <c r="E165" s="263"/>
      <c r="F165" s="264" t="s">
        <v>1135</v>
      </c>
      <c r="G165" s="300"/>
      <c r="H165" s="301"/>
      <c r="I165" s="301"/>
      <c r="J165" s="263" t="s">
        <v>1136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1139</v>
      </c>
      <c r="D167" s="249"/>
      <c r="E167" s="249"/>
      <c r="F167" s="268" t="s">
        <v>92</v>
      </c>
      <c r="G167" s="249"/>
      <c r="H167" s="249" t="s">
        <v>1175</v>
      </c>
      <c r="I167" s="249" t="s">
        <v>1138</v>
      </c>
      <c r="J167" s="249">
        <v>120</v>
      </c>
      <c r="K167" s="290"/>
    </row>
    <row r="168" spans="2:11" ht="15" customHeight="1">
      <c r="B168" s="269"/>
      <c r="C168" s="249" t="s">
        <v>1184</v>
      </c>
      <c r="D168" s="249"/>
      <c r="E168" s="249"/>
      <c r="F168" s="268" t="s">
        <v>92</v>
      </c>
      <c r="G168" s="249"/>
      <c r="H168" s="249" t="s">
        <v>1185</v>
      </c>
      <c r="I168" s="249" t="s">
        <v>1138</v>
      </c>
      <c r="J168" s="249" t="s">
        <v>1186</v>
      </c>
      <c r="K168" s="290"/>
    </row>
    <row r="169" spans="2:11" ht="15" customHeight="1">
      <c r="B169" s="269"/>
      <c r="C169" s="249" t="s">
        <v>1086</v>
      </c>
      <c r="D169" s="249"/>
      <c r="E169" s="249"/>
      <c r="F169" s="268" t="s">
        <v>92</v>
      </c>
      <c r="G169" s="249"/>
      <c r="H169" s="249" t="s">
        <v>1202</v>
      </c>
      <c r="I169" s="249" t="s">
        <v>1138</v>
      </c>
      <c r="J169" s="249" t="s">
        <v>1186</v>
      </c>
      <c r="K169" s="290"/>
    </row>
    <row r="170" spans="2:11" ht="15" customHeight="1">
      <c r="B170" s="269"/>
      <c r="C170" s="249" t="s">
        <v>1141</v>
      </c>
      <c r="D170" s="249"/>
      <c r="E170" s="249"/>
      <c r="F170" s="268" t="s">
        <v>1142</v>
      </c>
      <c r="G170" s="249"/>
      <c r="H170" s="249" t="s">
        <v>1202</v>
      </c>
      <c r="I170" s="249" t="s">
        <v>1138</v>
      </c>
      <c r="J170" s="249">
        <v>50</v>
      </c>
      <c r="K170" s="290"/>
    </row>
    <row r="171" spans="2:11" ht="15" customHeight="1">
      <c r="B171" s="269"/>
      <c r="C171" s="249" t="s">
        <v>1144</v>
      </c>
      <c r="D171" s="249"/>
      <c r="E171" s="249"/>
      <c r="F171" s="268" t="s">
        <v>92</v>
      </c>
      <c r="G171" s="249"/>
      <c r="H171" s="249" t="s">
        <v>1202</v>
      </c>
      <c r="I171" s="249" t="s">
        <v>1146</v>
      </c>
      <c r="J171" s="249"/>
      <c r="K171" s="290"/>
    </row>
    <row r="172" spans="2:11" ht="15" customHeight="1">
      <c r="B172" s="269"/>
      <c r="C172" s="249" t="s">
        <v>1155</v>
      </c>
      <c r="D172" s="249"/>
      <c r="E172" s="249"/>
      <c r="F172" s="268" t="s">
        <v>1142</v>
      </c>
      <c r="G172" s="249"/>
      <c r="H172" s="249" t="s">
        <v>1202</v>
      </c>
      <c r="I172" s="249" t="s">
        <v>1138</v>
      </c>
      <c r="J172" s="249">
        <v>50</v>
      </c>
      <c r="K172" s="290"/>
    </row>
    <row r="173" spans="2:11" ht="15" customHeight="1">
      <c r="B173" s="269"/>
      <c r="C173" s="249" t="s">
        <v>1163</v>
      </c>
      <c r="D173" s="249"/>
      <c r="E173" s="249"/>
      <c r="F173" s="268" t="s">
        <v>1142</v>
      </c>
      <c r="G173" s="249"/>
      <c r="H173" s="249" t="s">
        <v>1202</v>
      </c>
      <c r="I173" s="249" t="s">
        <v>1138</v>
      </c>
      <c r="J173" s="249">
        <v>50</v>
      </c>
      <c r="K173" s="290"/>
    </row>
    <row r="174" spans="2:11" ht="15" customHeight="1">
      <c r="B174" s="269"/>
      <c r="C174" s="249" t="s">
        <v>1161</v>
      </c>
      <c r="D174" s="249"/>
      <c r="E174" s="249"/>
      <c r="F174" s="268" t="s">
        <v>1142</v>
      </c>
      <c r="G174" s="249"/>
      <c r="H174" s="249" t="s">
        <v>1202</v>
      </c>
      <c r="I174" s="249" t="s">
        <v>1138</v>
      </c>
      <c r="J174" s="249">
        <v>50</v>
      </c>
      <c r="K174" s="290"/>
    </row>
    <row r="175" spans="2:11" ht="15" customHeight="1">
      <c r="B175" s="269"/>
      <c r="C175" s="249" t="s">
        <v>155</v>
      </c>
      <c r="D175" s="249"/>
      <c r="E175" s="249"/>
      <c r="F175" s="268" t="s">
        <v>92</v>
      </c>
      <c r="G175" s="249"/>
      <c r="H175" s="249" t="s">
        <v>1203</v>
      </c>
      <c r="I175" s="249" t="s">
        <v>1204</v>
      </c>
      <c r="J175" s="249"/>
      <c r="K175" s="290"/>
    </row>
    <row r="176" spans="2:11" ht="15" customHeight="1">
      <c r="B176" s="269"/>
      <c r="C176" s="249" t="s">
        <v>58</v>
      </c>
      <c r="D176" s="249"/>
      <c r="E176" s="249"/>
      <c r="F176" s="268" t="s">
        <v>92</v>
      </c>
      <c r="G176" s="249"/>
      <c r="H176" s="249" t="s">
        <v>1205</v>
      </c>
      <c r="I176" s="249" t="s">
        <v>1206</v>
      </c>
      <c r="J176" s="249">
        <v>1</v>
      </c>
      <c r="K176" s="290"/>
    </row>
    <row r="177" spans="2:11" ht="15" customHeight="1">
      <c r="B177" s="269"/>
      <c r="C177" s="249" t="s">
        <v>54</v>
      </c>
      <c r="D177" s="249"/>
      <c r="E177" s="249"/>
      <c r="F177" s="268" t="s">
        <v>92</v>
      </c>
      <c r="G177" s="249"/>
      <c r="H177" s="249" t="s">
        <v>1207</v>
      </c>
      <c r="I177" s="249" t="s">
        <v>1138</v>
      </c>
      <c r="J177" s="249">
        <v>20</v>
      </c>
      <c r="K177" s="290"/>
    </row>
    <row r="178" spans="2:11" ht="15" customHeight="1">
      <c r="B178" s="269"/>
      <c r="C178" s="249" t="s">
        <v>156</v>
      </c>
      <c r="D178" s="249"/>
      <c r="E178" s="249"/>
      <c r="F178" s="268" t="s">
        <v>92</v>
      </c>
      <c r="G178" s="249"/>
      <c r="H178" s="249" t="s">
        <v>1208</v>
      </c>
      <c r="I178" s="249" t="s">
        <v>1138</v>
      </c>
      <c r="J178" s="249">
        <v>255</v>
      </c>
      <c r="K178" s="290"/>
    </row>
    <row r="179" spans="2:11" ht="15" customHeight="1">
      <c r="B179" s="269"/>
      <c r="C179" s="249" t="s">
        <v>157</v>
      </c>
      <c r="D179" s="249"/>
      <c r="E179" s="249"/>
      <c r="F179" s="268" t="s">
        <v>92</v>
      </c>
      <c r="G179" s="249"/>
      <c r="H179" s="249" t="s">
        <v>1102</v>
      </c>
      <c r="I179" s="249" t="s">
        <v>1138</v>
      </c>
      <c r="J179" s="249">
        <v>10</v>
      </c>
      <c r="K179" s="290"/>
    </row>
    <row r="180" spans="2:11" ht="15" customHeight="1">
      <c r="B180" s="269"/>
      <c r="C180" s="249" t="s">
        <v>158</v>
      </c>
      <c r="D180" s="249"/>
      <c r="E180" s="249"/>
      <c r="F180" s="268" t="s">
        <v>92</v>
      </c>
      <c r="G180" s="249"/>
      <c r="H180" s="249" t="s">
        <v>1209</v>
      </c>
      <c r="I180" s="249" t="s">
        <v>1170</v>
      </c>
      <c r="J180" s="249"/>
      <c r="K180" s="290"/>
    </row>
    <row r="181" spans="2:11" ht="15" customHeight="1">
      <c r="B181" s="269"/>
      <c r="C181" s="249" t="s">
        <v>1210</v>
      </c>
      <c r="D181" s="249"/>
      <c r="E181" s="249"/>
      <c r="F181" s="268" t="s">
        <v>92</v>
      </c>
      <c r="G181" s="249"/>
      <c r="H181" s="249" t="s">
        <v>1211</v>
      </c>
      <c r="I181" s="249" t="s">
        <v>1170</v>
      </c>
      <c r="J181" s="249"/>
      <c r="K181" s="290"/>
    </row>
    <row r="182" spans="2:11" ht="15" customHeight="1">
      <c r="B182" s="269"/>
      <c r="C182" s="249" t="s">
        <v>1199</v>
      </c>
      <c r="D182" s="249"/>
      <c r="E182" s="249"/>
      <c r="F182" s="268" t="s">
        <v>92</v>
      </c>
      <c r="G182" s="249"/>
      <c r="H182" s="249" t="s">
        <v>1212</v>
      </c>
      <c r="I182" s="249" t="s">
        <v>1170</v>
      </c>
      <c r="J182" s="249"/>
      <c r="K182" s="290"/>
    </row>
    <row r="183" spans="2:11" ht="15" customHeight="1">
      <c r="B183" s="269"/>
      <c r="C183" s="249" t="s">
        <v>160</v>
      </c>
      <c r="D183" s="249"/>
      <c r="E183" s="249"/>
      <c r="F183" s="268" t="s">
        <v>1142</v>
      </c>
      <c r="G183" s="249"/>
      <c r="H183" s="249" t="s">
        <v>1213</v>
      </c>
      <c r="I183" s="249" t="s">
        <v>1138</v>
      </c>
      <c r="J183" s="249">
        <v>50</v>
      </c>
      <c r="K183" s="290"/>
    </row>
    <row r="184" spans="2:11" ht="15" customHeight="1">
      <c r="B184" s="269"/>
      <c r="C184" s="249" t="s">
        <v>1214</v>
      </c>
      <c r="D184" s="249"/>
      <c r="E184" s="249"/>
      <c r="F184" s="268" t="s">
        <v>1142</v>
      </c>
      <c r="G184" s="249"/>
      <c r="H184" s="249" t="s">
        <v>1215</v>
      </c>
      <c r="I184" s="249" t="s">
        <v>1216</v>
      </c>
      <c r="J184" s="249"/>
      <c r="K184" s="290"/>
    </row>
    <row r="185" spans="2:11" ht="15" customHeight="1">
      <c r="B185" s="269"/>
      <c r="C185" s="249" t="s">
        <v>1217</v>
      </c>
      <c r="D185" s="249"/>
      <c r="E185" s="249"/>
      <c r="F185" s="268" t="s">
        <v>1142</v>
      </c>
      <c r="G185" s="249"/>
      <c r="H185" s="249" t="s">
        <v>1218</v>
      </c>
      <c r="I185" s="249" t="s">
        <v>1216</v>
      </c>
      <c r="J185" s="249"/>
      <c r="K185" s="290"/>
    </row>
    <row r="186" spans="2:11" ht="15" customHeight="1">
      <c r="B186" s="269"/>
      <c r="C186" s="249" t="s">
        <v>1219</v>
      </c>
      <c r="D186" s="249"/>
      <c r="E186" s="249"/>
      <c r="F186" s="268" t="s">
        <v>1142</v>
      </c>
      <c r="G186" s="249"/>
      <c r="H186" s="249" t="s">
        <v>1220</v>
      </c>
      <c r="I186" s="249" t="s">
        <v>1216</v>
      </c>
      <c r="J186" s="249"/>
      <c r="K186" s="290"/>
    </row>
    <row r="187" spans="2:11" ht="15" customHeight="1">
      <c r="B187" s="269"/>
      <c r="C187" s="302" t="s">
        <v>1221</v>
      </c>
      <c r="D187" s="249"/>
      <c r="E187" s="249"/>
      <c r="F187" s="268" t="s">
        <v>1142</v>
      </c>
      <c r="G187" s="249"/>
      <c r="H187" s="249" t="s">
        <v>1222</v>
      </c>
      <c r="I187" s="249" t="s">
        <v>1223</v>
      </c>
      <c r="J187" s="303" t="s">
        <v>1224</v>
      </c>
      <c r="K187" s="290"/>
    </row>
    <row r="188" spans="2:11" ht="15" customHeight="1">
      <c r="B188" s="269"/>
      <c r="C188" s="254" t="s">
        <v>43</v>
      </c>
      <c r="D188" s="249"/>
      <c r="E188" s="249"/>
      <c r="F188" s="268" t="s">
        <v>92</v>
      </c>
      <c r="G188" s="249"/>
      <c r="H188" s="245" t="s">
        <v>1225</v>
      </c>
      <c r="I188" s="249" t="s">
        <v>1226</v>
      </c>
      <c r="J188" s="249"/>
      <c r="K188" s="290"/>
    </row>
    <row r="189" spans="2:11" ht="15" customHeight="1">
      <c r="B189" s="269"/>
      <c r="C189" s="254" t="s">
        <v>1227</v>
      </c>
      <c r="D189" s="249"/>
      <c r="E189" s="249"/>
      <c r="F189" s="268" t="s">
        <v>92</v>
      </c>
      <c r="G189" s="249"/>
      <c r="H189" s="249" t="s">
        <v>1228</v>
      </c>
      <c r="I189" s="249" t="s">
        <v>1170</v>
      </c>
      <c r="J189" s="249"/>
      <c r="K189" s="290"/>
    </row>
    <row r="190" spans="2:11" ht="15" customHeight="1">
      <c r="B190" s="269"/>
      <c r="C190" s="254" t="s">
        <v>1229</v>
      </c>
      <c r="D190" s="249"/>
      <c r="E190" s="249"/>
      <c r="F190" s="268" t="s">
        <v>92</v>
      </c>
      <c r="G190" s="249"/>
      <c r="H190" s="249" t="s">
        <v>1230</v>
      </c>
      <c r="I190" s="249" t="s">
        <v>1170</v>
      </c>
      <c r="J190" s="249"/>
      <c r="K190" s="290"/>
    </row>
    <row r="191" spans="2:11" ht="15" customHeight="1">
      <c r="B191" s="269"/>
      <c r="C191" s="254" t="s">
        <v>1231</v>
      </c>
      <c r="D191" s="249"/>
      <c r="E191" s="249"/>
      <c r="F191" s="268" t="s">
        <v>1142</v>
      </c>
      <c r="G191" s="249"/>
      <c r="H191" s="249" t="s">
        <v>1232</v>
      </c>
      <c r="I191" s="249" t="s">
        <v>1170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5"/>
      <c r="C193" s="249"/>
      <c r="D193" s="249"/>
      <c r="E193" s="249"/>
      <c r="F193" s="268"/>
      <c r="G193" s="249"/>
      <c r="H193" s="249"/>
      <c r="I193" s="249"/>
      <c r="J193" s="249"/>
      <c r="K193" s="245"/>
    </row>
    <row r="194" spans="2:11" ht="18.75" customHeight="1">
      <c r="B194" s="245"/>
      <c r="C194" s="249"/>
      <c r="D194" s="249"/>
      <c r="E194" s="249"/>
      <c r="F194" s="268"/>
      <c r="G194" s="249"/>
      <c r="H194" s="249"/>
      <c r="I194" s="249"/>
      <c r="J194" s="249"/>
      <c r="K194" s="245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447" t="s">
        <v>1233</v>
      </c>
      <c r="D197" s="447"/>
      <c r="E197" s="447"/>
      <c r="F197" s="447"/>
      <c r="G197" s="447"/>
      <c r="H197" s="447"/>
      <c r="I197" s="447"/>
      <c r="J197" s="447"/>
      <c r="K197" s="241"/>
    </row>
    <row r="198" spans="2:11" ht="25.5" customHeight="1">
      <c r="B198" s="240"/>
      <c r="C198" s="305" t="s">
        <v>1234</v>
      </c>
      <c r="D198" s="305"/>
      <c r="E198" s="305"/>
      <c r="F198" s="305" t="s">
        <v>1235</v>
      </c>
      <c r="G198" s="306"/>
      <c r="H198" s="452" t="s">
        <v>1236</v>
      </c>
      <c r="I198" s="452"/>
      <c r="J198" s="452"/>
      <c r="K198" s="241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1226</v>
      </c>
      <c r="D200" s="249"/>
      <c r="E200" s="249"/>
      <c r="F200" s="268" t="s">
        <v>44</v>
      </c>
      <c r="G200" s="249"/>
      <c r="H200" s="449" t="s">
        <v>1237</v>
      </c>
      <c r="I200" s="449"/>
      <c r="J200" s="449"/>
      <c r="K200" s="290"/>
    </row>
    <row r="201" spans="2:11" ht="15" customHeight="1">
      <c r="B201" s="269"/>
      <c r="C201" s="275"/>
      <c r="D201" s="249"/>
      <c r="E201" s="249"/>
      <c r="F201" s="268" t="s">
        <v>45</v>
      </c>
      <c r="G201" s="249"/>
      <c r="H201" s="449" t="s">
        <v>1238</v>
      </c>
      <c r="I201" s="449"/>
      <c r="J201" s="449"/>
      <c r="K201" s="290"/>
    </row>
    <row r="202" spans="2:11" ht="15" customHeight="1">
      <c r="B202" s="269"/>
      <c r="C202" s="275"/>
      <c r="D202" s="249"/>
      <c r="E202" s="249"/>
      <c r="F202" s="268" t="s">
        <v>48</v>
      </c>
      <c r="G202" s="249"/>
      <c r="H202" s="449" t="s">
        <v>1239</v>
      </c>
      <c r="I202" s="449"/>
      <c r="J202" s="449"/>
      <c r="K202" s="290"/>
    </row>
    <row r="203" spans="2:11" ht="15" customHeight="1">
      <c r="B203" s="269"/>
      <c r="C203" s="249"/>
      <c r="D203" s="249"/>
      <c r="E203" s="249"/>
      <c r="F203" s="268" t="s">
        <v>46</v>
      </c>
      <c r="G203" s="249"/>
      <c r="H203" s="449" t="s">
        <v>1240</v>
      </c>
      <c r="I203" s="449"/>
      <c r="J203" s="449"/>
      <c r="K203" s="290"/>
    </row>
    <row r="204" spans="2:11" ht="15" customHeight="1">
      <c r="B204" s="269"/>
      <c r="C204" s="249"/>
      <c r="D204" s="249"/>
      <c r="E204" s="249"/>
      <c r="F204" s="268" t="s">
        <v>47</v>
      </c>
      <c r="G204" s="249"/>
      <c r="H204" s="449" t="s">
        <v>1241</v>
      </c>
      <c r="I204" s="449"/>
      <c r="J204" s="449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1182</v>
      </c>
      <c r="D206" s="249"/>
      <c r="E206" s="249"/>
      <c r="F206" s="268" t="s">
        <v>80</v>
      </c>
      <c r="G206" s="249"/>
      <c r="H206" s="449" t="s">
        <v>1242</v>
      </c>
      <c r="I206" s="449"/>
      <c r="J206" s="449"/>
      <c r="K206" s="290"/>
    </row>
    <row r="207" spans="2:11" ht="15" customHeight="1">
      <c r="B207" s="269"/>
      <c r="C207" s="275"/>
      <c r="D207" s="249"/>
      <c r="E207" s="249"/>
      <c r="F207" s="268" t="s">
        <v>1082</v>
      </c>
      <c r="G207" s="249"/>
      <c r="H207" s="449" t="s">
        <v>1083</v>
      </c>
      <c r="I207" s="449"/>
      <c r="J207" s="449"/>
      <c r="K207" s="290"/>
    </row>
    <row r="208" spans="2:11" ht="15" customHeight="1">
      <c r="B208" s="269"/>
      <c r="C208" s="249"/>
      <c r="D208" s="249"/>
      <c r="E208" s="249"/>
      <c r="F208" s="268" t="s">
        <v>1080</v>
      </c>
      <c r="G208" s="249"/>
      <c r="H208" s="449" t="s">
        <v>1243</v>
      </c>
      <c r="I208" s="449"/>
      <c r="J208" s="449"/>
      <c r="K208" s="290"/>
    </row>
    <row r="209" spans="2:11" ht="15" customHeight="1">
      <c r="B209" s="307"/>
      <c r="C209" s="275"/>
      <c r="D209" s="275"/>
      <c r="E209" s="275"/>
      <c r="F209" s="268" t="s">
        <v>1084</v>
      </c>
      <c r="G209" s="254"/>
      <c r="H209" s="453" t="s">
        <v>596</v>
      </c>
      <c r="I209" s="453"/>
      <c r="J209" s="453"/>
      <c r="K209" s="308"/>
    </row>
    <row r="210" spans="2:11" ht="15" customHeight="1">
      <c r="B210" s="307"/>
      <c r="C210" s="275"/>
      <c r="D210" s="275"/>
      <c r="E210" s="275"/>
      <c r="F210" s="268" t="s">
        <v>595</v>
      </c>
      <c r="G210" s="254"/>
      <c r="H210" s="453" t="s">
        <v>1244</v>
      </c>
      <c r="I210" s="453"/>
      <c r="J210" s="453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1206</v>
      </c>
      <c r="D212" s="275"/>
      <c r="E212" s="275"/>
      <c r="F212" s="268">
        <v>1</v>
      </c>
      <c r="G212" s="254"/>
      <c r="H212" s="453" t="s">
        <v>1245</v>
      </c>
      <c r="I212" s="453"/>
      <c r="J212" s="453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453" t="s">
        <v>1246</v>
      </c>
      <c r="I213" s="453"/>
      <c r="J213" s="453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453" t="s">
        <v>1247</v>
      </c>
      <c r="I214" s="453"/>
      <c r="J214" s="453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453" t="s">
        <v>1248</v>
      </c>
      <c r="I215" s="453"/>
      <c r="J215" s="453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6"/>
  <sheetViews>
    <sheetView showGridLines="0" workbookViewId="0" topLeftCell="A1">
      <pane ySplit="1" topLeftCell="A212" activePane="bottomLeft" state="frozen"/>
      <selection pane="bottomLeft" activeCell="I226" sqref="I2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87</v>
      </c>
      <c r="G1" s="435" t="s">
        <v>88</v>
      </c>
      <c r="H1" s="435"/>
      <c r="I1" s="103"/>
      <c r="J1" s="102" t="s">
        <v>89</v>
      </c>
      <c r="K1" s="101" t="s">
        <v>90</v>
      </c>
      <c r="L1" s="102" t="s">
        <v>91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96" t="s">
        <v>8</v>
      </c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24" t="s">
        <v>82</v>
      </c>
      <c r="AZ2" s="104" t="s">
        <v>92</v>
      </c>
      <c r="BA2" s="104" t="s">
        <v>93</v>
      </c>
      <c r="BB2" s="104" t="s">
        <v>94</v>
      </c>
      <c r="BC2" s="104" t="s">
        <v>73</v>
      </c>
      <c r="BD2" s="104" t="s">
        <v>83</v>
      </c>
    </row>
    <row r="3" spans="2:56" ht="6.95" customHeight="1">
      <c r="B3" s="25"/>
      <c r="C3" s="26"/>
      <c r="D3" s="26"/>
      <c r="E3" s="26"/>
      <c r="F3" s="26"/>
      <c r="G3" s="26"/>
      <c r="H3" s="26"/>
      <c r="I3" s="105"/>
      <c r="J3" s="26"/>
      <c r="K3" s="27"/>
      <c r="AT3" s="24" t="s">
        <v>83</v>
      </c>
      <c r="AZ3" s="104" t="s">
        <v>95</v>
      </c>
      <c r="BA3" s="104" t="s">
        <v>96</v>
      </c>
      <c r="BB3" s="104" t="s">
        <v>94</v>
      </c>
      <c r="BC3" s="104" t="s">
        <v>73</v>
      </c>
      <c r="BD3" s="104" t="s">
        <v>83</v>
      </c>
    </row>
    <row r="4" spans="2:56" ht="36.95" customHeight="1">
      <c r="B4" s="28"/>
      <c r="C4" s="29"/>
      <c r="D4" s="30" t="s">
        <v>97</v>
      </c>
      <c r="E4" s="29"/>
      <c r="F4" s="29"/>
      <c r="G4" s="29"/>
      <c r="H4" s="29"/>
      <c r="I4" s="106"/>
      <c r="J4" s="29"/>
      <c r="K4" s="31"/>
      <c r="M4" s="32" t="s">
        <v>13</v>
      </c>
      <c r="AT4" s="24" t="s">
        <v>6</v>
      </c>
      <c r="AZ4" s="104" t="s">
        <v>98</v>
      </c>
      <c r="BA4" s="104" t="s">
        <v>5</v>
      </c>
      <c r="BB4" s="104" t="s">
        <v>5</v>
      </c>
      <c r="BC4" s="104" t="s">
        <v>99</v>
      </c>
      <c r="BD4" s="104" t="s">
        <v>83</v>
      </c>
    </row>
    <row r="5" spans="2:56" ht="6.95" customHeight="1">
      <c r="B5" s="28"/>
      <c r="C5" s="29"/>
      <c r="D5" s="29"/>
      <c r="E5" s="29"/>
      <c r="F5" s="29"/>
      <c r="G5" s="29"/>
      <c r="H5" s="29"/>
      <c r="I5" s="106"/>
      <c r="J5" s="29"/>
      <c r="K5" s="31"/>
      <c r="AZ5" s="104" t="s">
        <v>100</v>
      </c>
      <c r="BA5" s="104" t="s">
        <v>101</v>
      </c>
      <c r="BB5" s="104" t="s">
        <v>94</v>
      </c>
      <c r="BC5" s="104" t="s">
        <v>102</v>
      </c>
      <c r="BD5" s="104" t="s">
        <v>83</v>
      </c>
    </row>
    <row r="6" spans="2:56" ht="15">
      <c r="B6" s="28"/>
      <c r="C6" s="29"/>
      <c r="D6" s="37" t="s">
        <v>19</v>
      </c>
      <c r="E6" s="29"/>
      <c r="F6" s="29"/>
      <c r="G6" s="29"/>
      <c r="H6" s="29"/>
      <c r="I6" s="106"/>
      <c r="J6" s="29"/>
      <c r="K6" s="31"/>
      <c r="AZ6" s="104" t="s">
        <v>103</v>
      </c>
      <c r="BA6" s="104" t="s">
        <v>104</v>
      </c>
      <c r="BB6" s="104" t="s">
        <v>94</v>
      </c>
      <c r="BC6" s="104" t="s">
        <v>105</v>
      </c>
      <c r="BD6" s="104" t="s">
        <v>83</v>
      </c>
    </row>
    <row r="7" spans="2:56" ht="16.5" customHeight="1">
      <c r="B7" s="28"/>
      <c r="C7" s="29"/>
      <c r="D7" s="29"/>
      <c r="E7" s="436" t="str">
        <f>'Rekapitulace stavby'!K6</f>
        <v>Kostel sv. Voršily v Chlumci n-C, výměna krovu a oprava fasády věže a západního průčelí</v>
      </c>
      <c r="F7" s="437"/>
      <c r="G7" s="437"/>
      <c r="H7" s="437"/>
      <c r="I7" s="106"/>
      <c r="J7" s="29"/>
      <c r="K7" s="31"/>
      <c r="AZ7" s="104" t="s">
        <v>106</v>
      </c>
      <c r="BA7" s="104" t="s">
        <v>5</v>
      </c>
      <c r="BB7" s="104" t="s">
        <v>5</v>
      </c>
      <c r="BC7" s="104" t="s">
        <v>11</v>
      </c>
      <c r="BD7" s="104" t="s">
        <v>83</v>
      </c>
    </row>
    <row r="8" spans="2:56" s="1" customFormat="1" ht="15">
      <c r="B8" s="41"/>
      <c r="C8" s="42"/>
      <c r="D8" s="37" t="s">
        <v>107</v>
      </c>
      <c r="E8" s="42"/>
      <c r="F8" s="42"/>
      <c r="G8" s="42"/>
      <c r="H8" s="42"/>
      <c r="I8" s="107"/>
      <c r="J8" s="42"/>
      <c r="K8" s="45"/>
      <c r="AZ8" s="104" t="s">
        <v>108</v>
      </c>
      <c r="BA8" s="104" t="s">
        <v>109</v>
      </c>
      <c r="BB8" s="104" t="s">
        <v>94</v>
      </c>
      <c r="BC8" s="104" t="s">
        <v>11</v>
      </c>
      <c r="BD8" s="104" t="s">
        <v>83</v>
      </c>
    </row>
    <row r="9" spans="2:56" s="1" customFormat="1" ht="36.95" customHeight="1">
      <c r="B9" s="41"/>
      <c r="C9" s="42"/>
      <c r="D9" s="42"/>
      <c r="E9" s="438" t="s">
        <v>110</v>
      </c>
      <c r="F9" s="439"/>
      <c r="G9" s="439"/>
      <c r="H9" s="439"/>
      <c r="I9" s="107"/>
      <c r="J9" s="42"/>
      <c r="K9" s="45"/>
      <c r="AZ9" s="104" t="s">
        <v>111</v>
      </c>
      <c r="BA9" s="104" t="s">
        <v>5</v>
      </c>
      <c r="BB9" s="104" t="s">
        <v>5</v>
      </c>
      <c r="BC9" s="104" t="s">
        <v>112</v>
      </c>
      <c r="BD9" s="104" t="s">
        <v>83</v>
      </c>
    </row>
    <row r="10" spans="2:56" s="1" customFormat="1" ht="13.5">
      <c r="B10" s="41"/>
      <c r="C10" s="42"/>
      <c r="D10" s="42"/>
      <c r="E10" s="42"/>
      <c r="F10" s="42"/>
      <c r="G10" s="42"/>
      <c r="H10" s="42"/>
      <c r="I10" s="107"/>
      <c r="J10" s="42"/>
      <c r="K10" s="45"/>
      <c r="AZ10" s="104" t="s">
        <v>113</v>
      </c>
      <c r="BA10" s="104" t="s">
        <v>114</v>
      </c>
      <c r="BB10" s="104" t="s">
        <v>115</v>
      </c>
      <c r="BC10" s="104" t="s">
        <v>116</v>
      </c>
      <c r="BD10" s="104" t="s">
        <v>83</v>
      </c>
    </row>
    <row r="11" spans="2:56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08" t="s">
        <v>23</v>
      </c>
      <c r="J11" s="35" t="s">
        <v>5</v>
      </c>
      <c r="K11" s="45"/>
      <c r="AZ11" s="104" t="s">
        <v>117</v>
      </c>
      <c r="BA11" s="104" t="s">
        <v>118</v>
      </c>
      <c r="BB11" s="104" t="s">
        <v>115</v>
      </c>
      <c r="BC11" s="104" t="s">
        <v>119</v>
      </c>
      <c r="BD11" s="104" t="s">
        <v>83</v>
      </c>
    </row>
    <row r="12" spans="2:56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08" t="s">
        <v>26</v>
      </c>
      <c r="J12" s="109" t="str">
        <f>'Rekapitulace stavby'!AN8</f>
        <v>23. 10. 2017</v>
      </c>
      <c r="K12" s="45"/>
      <c r="AZ12" s="104" t="s">
        <v>120</v>
      </c>
      <c r="BA12" s="104" t="s">
        <v>5</v>
      </c>
      <c r="BB12" s="104" t="s">
        <v>5</v>
      </c>
      <c r="BC12" s="104" t="s">
        <v>121</v>
      </c>
      <c r="BD12" s="104" t="s">
        <v>83</v>
      </c>
    </row>
    <row r="13" spans="2:56" s="1" customFormat="1" ht="10.9" customHeight="1">
      <c r="B13" s="41"/>
      <c r="C13" s="42"/>
      <c r="D13" s="42"/>
      <c r="E13" s="42"/>
      <c r="F13" s="42"/>
      <c r="G13" s="42"/>
      <c r="H13" s="42"/>
      <c r="I13" s="107"/>
      <c r="J13" s="42"/>
      <c r="K13" s="45"/>
      <c r="AZ13" s="104" t="s">
        <v>122</v>
      </c>
      <c r="BA13" s="104" t="s">
        <v>5</v>
      </c>
      <c r="BB13" s="104" t="s">
        <v>5</v>
      </c>
      <c r="BC13" s="104" t="s">
        <v>123</v>
      </c>
      <c r="BD13" s="104" t="s">
        <v>83</v>
      </c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08" t="s">
        <v>29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08" t="s">
        <v>31</v>
      </c>
      <c r="J15" s="35" t="s">
        <v>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07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08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8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7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08" t="s">
        <v>29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08" t="s">
        <v>31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7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07"/>
      <c r="J23" s="42"/>
      <c r="K23" s="45"/>
    </row>
    <row r="24" spans="2:11" s="6" customFormat="1" ht="156.75" customHeight="1">
      <c r="B24" s="110"/>
      <c r="C24" s="111"/>
      <c r="D24" s="111"/>
      <c r="E24" s="427" t="s">
        <v>124</v>
      </c>
      <c r="F24" s="427"/>
      <c r="G24" s="427"/>
      <c r="H24" s="427"/>
      <c r="I24" s="112"/>
      <c r="J24" s="111"/>
      <c r="K24" s="11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7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4"/>
      <c r="J26" s="68"/>
      <c r="K26" s="115"/>
    </row>
    <row r="27" spans="2:11" s="1" customFormat="1" ht="25.35" customHeight="1">
      <c r="B27" s="41"/>
      <c r="C27" s="42"/>
      <c r="D27" s="116" t="s">
        <v>39</v>
      </c>
      <c r="E27" s="42"/>
      <c r="F27" s="42"/>
      <c r="G27" s="42"/>
      <c r="H27" s="42"/>
      <c r="I27" s="107"/>
      <c r="J27" s="117">
        <f>ROUND(J100,2)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4"/>
      <c r="J28" s="68"/>
      <c r="K28" s="115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18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19">
        <f>ROUND(SUM(BE100:BE395),2)</f>
        <v>0</v>
      </c>
      <c r="G30" s="42"/>
      <c r="H30" s="42"/>
      <c r="I30" s="120">
        <v>0.21</v>
      </c>
      <c r="J30" s="119">
        <f>ROUND(ROUND((SUM(BE100:BE395)),2)*I30,2)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19">
        <f>ROUND(SUM(BF100:BF395),2)</f>
        <v>0</v>
      </c>
      <c r="G31" s="42"/>
      <c r="H31" s="42"/>
      <c r="I31" s="120">
        <v>0.15</v>
      </c>
      <c r="J31" s="119">
        <f>ROUND(ROUND((SUM(BF100:BF395)),2)*I31,2)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19">
        <f>ROUND(SUM(BG100:BG395),2)</f>
        <v>0</v>
      </c>
      <c r="G32" s="42"/>
      <c r="H32" s="42"/>
      <c r="I32" s="120">
        <v>0.21</v>
      </c>
      <c r="J32" s="11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19">
        <f>ROUND(SUM(BH100:BH395),2)</f>
        <v>0</v>
      </c>
      <c r="G33" s="42"/>
      <c r="H33" s="42"/>
      <c r="I33" s="120">
        <v>0.15</v>
      </c>
      <c r="J33" s="11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19">
        <f>ROUND(SUM(BI100:BI395),2)</f>
        <v>0</v>
      </c>
      <c r="G34" s="42"/>
      <c r="H34" s="42"/>
      <c r="I34" s="120">
        <v>0</v>
      </c>
      <c r="J34" s="11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7"/>
      <c r="J35" s="42"/>
      <c r="K35" s="45"/>
    </row>
    <row r="36" spans="2:11" s="1" customFormat="1" ht="25.35" customHeight="1">
      <c r="B36" s="41"/>
      <c r="C36" s="121"/>
      <c r="D36" s="122" t="s">
        <v>49</v>
      </c>
      <c r="E36" s="71"/>
      <c r="F36" s="71"/>
      <c r="G36" s="123" t="s">
        <v>50</v>
      </c>
      <c r="H36" s="124" t="s">
        <v>51</v>
      </c>
      <c r="I36" s="125"/>
      <c r="J36" s="126">
        <f>SUM(J27:J34)</f>
        <v>0</v>
      </c>
      <c r="K36" s="12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8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9"/>
      <c r="J41" s="60"/>
      <c r="K41" s="130"/>
    </row>
    <row r="42" spans="2:11" s="1" customFormat="1" ht="36.95" customHeight="1">
      <c r="B42" s="41"/>
      <c r="C42" s="30" t="s">
        <v>125</v>
      </c>
      <c r="D42" s="42"/>
      <c r="E42" s="42"/>
      <c r="F42" s="42"/>
      <c r="G42" s="42"/>
      <c r="H42" s="42"/>
      <c r="I42" s="10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7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7"/>
      <c r="J44" s="42"/>
      <c r="K44" s="45"/>
    </row>
    <row r="45" spans="2:11" s="1" customFormat="1" ht="16.5" customHeight="1">
      <c r="B45" s="41"/>
      <c r="C45" s="42"/>
      <c r="D45" s="42"/>
      <c r="E45" s="436" t="str">
        <f>E7</f>
        <v>Kostel sv. Voršily v Chlumci n-C, výměna krovu a oprava fasády věže a západního průčelí</v>
      </c>
      <c r="F45" s="437"/>
      <c r="G45" s="437"/>
      <c r="H45" s="437"/>
      <c r="I45" s="107"/>
      <c r="J45" s="42"/>
      <c r="K45" s="45"/>
    </row>
    <row r="46" spans="2:11" s="1" customFormat="1" ht="14.45" customHeight="1">
      <c r="B46" s="41"/>
      <c r="C46" s="37" t="s">
        <v>107</v>
      </c>
      <c r="D46" s="42"/>
      <c r="E46" s="42"/>
      <c r="F46" s="42"/>
      <c r="G46" s="42"/>
      <c r="H46" s="42"/>
      <c r="I46" s="107"/>
      <c r="J46" s="42"/>
      <c r="K46" s="45"/>
    </row>
    <row r="47" spans="2:11" s="1" customFormat="1" ht="17.25" customHeight="1">
      <c r="B47" s="41"/>
      <c r="C47" s="42"/>
      <c r="D47" s="42"/>
      <c r="E47" s="438" t="str">
        <f>E9</f>
        <v>01 - Výměna krovu a střechy věže - stavební a statická část vč.rekapitulace profesí</v>
      </c>
      <c r="F47" s="439"/>
      <c r="G47" s="439"/>
      <c r="H47" s="439"/>
      <c r="I47" s="10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7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Chlumec n.C,Klicperovo nám.,kostel sv.Voršily</v>
      </c>
      <c r="G49" s="42"/>
      <c r="H49" s="42"/>
      <c r="I49" s="108" t="s">
        <v>26</v>
      </c>
      <c r="J49" s="109" t="str">
        <f>IF(J12="","",J12)</f>
        <v>23. 10. 2017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07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>Římskokatolická farnost – děkanství Chlumec n.C</v>
      </c>
      <c r="G51" s="42"/>
      <c r="H51" s="42"/>
      <c r="I51" s="108" t="s">
        <v>34</v>
      </c>
      <c r="J51" s="427" t="str">
        <f>E21</f>
        <v>INRECO,s.r.o.,Škroupova 441/9,50002 Hradec Králové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07"/>
      <c r="J52" s="431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07"/>
      <c r="J53" s="42"/>
      <c r="K53" s="45"/>
    </row>
    <row r="54" spans="2:11" s="1" customFormat="1" ht="29.25" customHeight="1">
      <c r="B54" s="41"/>
      <c r="C54" s="131" t="s">
        <v>126</v>
      </c>
      <c r="D54" s="121"/>
      <c r="E54" s="121"/>
      <c r="F54" s="121"/>
      <c r="G54" s="121"/>
      <c r="H54" s="121"/>
      <c r="I54" s="132"/>
      <c r="J54" s="133" t="s">
        <v>127</v>
      </c>
      <c r="K54" s="134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07"/>
      <c r="J55" s="42"/>
      <c r="K55" s="45"/>
    </row>
    <row r="56" spans="2:47" s="1" customFormat="1" ht="29.25" customHeight="1">
      <c r="B56" s="41"/>
      <c r="C56" s="135" t="s">
        <v>128</v>
      </c>
      <c r="D56" s="42"/>
      <c r="E56" s="42"/>
      <c r="F56" s="42"/>
      <c r="G56" s="42"/>
      <c r="H56" s="42"/>
      <c r="I56" s="107"/>
      <c r="J56" s="117">
        <f>J100</f>
        <v>0</v>
      </c>
      <c r="K56" s="45"/>
      <c r="AU56" s="24" t="s">
        <v>129</v>
      </c>
    </row>
    <row r="57" spans="2:11" s="7" customFormat="1" ht="24.95" customHeight="1">
      <c r="B57" s="136"/>
      <c r="C57" s="137"/>
      <c r="D57" s="138" t="s">
        <v>130</v>
      </c>
      <c r="E57" s="139"/>
      <c r="F57" s="139"/>
      <c r="G57" s="139"/>
      <c r="H57" s="139"/>
      <c r="I57" s="140"/>
      <c r="J57" s="141">
        <f>J101</f>
        <v>0</v>
      </c>
      <c r="K57" s="142"/>
    </row>
    <row r="58" spans="2:11" s="8" customFormat="1" ht="19.9" customHeight="1">
      <c r="B58" s="143"/>
      <c r="C58" s="144"/>
      <c r="D58" s="145" t="s">
        <v>131</v>
      </c>
      <c r="E58" s="146"/>
      <c r="F58" s="146"/>
      <c r="G58" s="146"/>
      <c r="H58" s="146"/>
      <c r="I58" s="147"/>
      <c r="J58" s="148">
        <f>J102</f>
        <v>0</v>
      </c>
      <c r="K58" s="149"/>
    </row>
    <row r="59" spans="2:11" s="8" customFormat="1" ht="19.9" customHeight="1">
      <c r="B59" s="143"/>
      <c r="C59" s="144"/>
      <c r="D59" s="145" t="s">
        <v>132</v>
      </c>
      <c r="E59" s="146"/>
      <c r="F59" s="146"/>
      <c r="G59" s="146"/>
      <c r="H59" s="146"/>
      <c r="I59" s="147"/>
      <c r="J59" s="148">
        <f>J115</f>
        <v>0</v>
      </c>
      <c r="K59" s="149"/>
    </row>
    <row r="60" spans="2:11" s="8" customFormat="1" ht="19.9" customHeight="1">
      <c r="B60" s="143"/>
      <c r="C60" s="144"/>
      <c r="D60" s="145" t="s">
        <v>133</v>
      </c>
      <c r="E60" s="146"/>
      <c r="F60" s="146"/>
      <c r="G60" s="146"/>
      <c r="H60" s="146"/>
      <c r="I60" s="147"/>
      <c r="J60" s="148">
        <f>J122</f>
        <v>0</v>
      </c>
      <c r="K60" s="149"/>
    </row>
    <row r="61" spans="2:11" s="8" customFormat="1" ht="19.9" customHeight="1">
      <c r="B61" s="143"/>
      <c r="C61" s="144"/>
      <c r="D61" s="145" t="s">
        <v>134</v>
      </c>
      <c r="E61" s="146"/>
      <c r="F61" s="146"/>
      <c r="G61" s="146"/>
      <c r="H61" s="146"/>
      <c r="I61" s="147"/>
      <c r="J61" s="148">
        <f>J128</f>
        <v>0</v>
      </c>
      <c r="K61" s="149"/>
    </row>
    <row r="62" spans="2:11" s="8" customFormat="1" ht="19.9" customHeight="1">
      <c r="B62" s="143"/>
      <c r="C62" s="144"/>
      <c r="D62" s="145" t="s">
        <v>135</v>
      </c>
      <c r="E62" s="146"/>
      <c r="F62" s="146"/>
      <c r="G62" s="146"/>
      <c r="H62" s="146"/>
      <c r="I62" s="147"/>
      <c r="J62" s="148">
        <f>J135</f>
        <v>0</v>
      </c>
      <c r="K62" s="149"/>
    </row>
    <row r="63" spans="2:11" s="8" customFormat="1" ht="19.9" customHeight="1">
      <c r="B63" s="143"/>
      <c r="C63" s="144"/>
      <c r="D63" s="145" t="s">
        <v>136</v>
      </c>
      <c r="E63" s="146"/>
      <c r="F63" s="146"/>
      <c r="G63" s="146"/>
      <c r="H63" s="146"/>
      <c r="I63" s="147"/>
      <c r="J63" s="148">
        <f>J160</f>
        <v>0</v>
      </c>
      <c r="K63" s="149"/>
    </row>
    <row r="64" spans="2:11" s="8" customFormat="1" ht="19.9" customHeight="1">
      <c r="B64" s="143"/>
      <c r="C64" s="144"/>
      <c r="D64" s="145" t="s">
        <v>137</v>
      </c>
      <c r="E64" s="146"/>
      <c r="F64" s="146"/>
      <c r="G64" s="146"/>
      <c r="H64" s="146"/>
      <c r="I64" s="147"/>
      <c r="J64" s="148">
        <f>J162</f>
        <v>0</v>
      </c>
      <c r="K64" s="149"/>
    </row>
    <row r="65" spans="2:11" s="8" customFormat="1" ht="19.9" customHeight="1">
      <c r="B65" s="143"/>
      <c r="C65" s="144"/>
      <c r="D65" s="145" t="s">
        <v>138</v>
      </c>
      <c r="E65" s="146"/>
      <c r="F65" s="146"/>
      <c r="G65" s="146"/>
      <c r="H65" s="146"/>
      <c r="I65" s="147"/>
      <c r="J65" s="148">
        <f>J213</f>
        <v>0</v>
      </c>
      <c r="K65" s="149"/>
    </row>
    <row r="66" spans="2:11" s="8" customFormat="1" ht="19.9" customHeight="1">
      <c r="B66" s="143"/>
      <c r="C66" s="144"/>
      <c r="D66" s="145" t="s">
        <v>139</v>
      </c>
      <c r="E66" s="146"/>
      <c r="F66" s="146"/>
      <c r="G66" s="146"/>
      <c r="H66" s="146"/>
      <c r="I66" s="147"/>
      <c r="J66" s="148">
        <f>J219</f>
        <v>0</v>
      </c>
      <c r="K66" s="149"/>
    </row>
    <row r="67" spans="2:11" s="7" customFormat="1" ht="24.95" customHeight="1">
      <c r="B67" s="136"/>
      <c r="C67" s="137"/>
      <c r="D67" s="138" t="s">
        <v>140</v>
      </c>
      <c r="E67" s="139"/>
      <c r="F67" s="139"/>
      <c r="G67" s="139"/>
      <c r="H67" s="139"/>
      <c r="I67" s="140"/>
      <c r="J67" s="141">
        <f>J221</f>
        <v>0</v>
      </c>
      <c r="K67" s="142"/>
    </row>
    <row r="68" spans="2:11" s="8" customFormat="1" ht="19.9" customHeight="1">
      <c r="B68" s="143"/>
      <c r="C68" s="144"/>
      <c r="D68" s="145" t="s">
        <v>141</v>
      </c>
      <c r="E68" s="146"/>
      <c r="F68" s="146"/>
      <c r="G68" s="146"/>
      <c r="H68" s="146"/>
      <c r="I68" s="147"/>
      <c r="J68" s="148">
        <f>J222</f>
        <v>0</v>
      </c>
      <c r="K68" s="149"/>
    </row>
    <row r="69" spans="2:11" s="8" customFormat="1" ht="19.9" customHeight="1">
      <c r="B69" s="143"/>
      <c r="C69" s="144"/>
      <c r="D69" s="145" t="s">
        <v>142</v>
      </c>
      <c r="E69" s="146"/>
      <c r="F69" s="146"/>
      <c r="G69" s="146"/>
      <c r="H69" s="146"/>
      <c r="I69" s="147"/>
      <c r="J69" s="148">
        <f>J224</f>
        <v>0</v>
      </c>
      <c r="K69" s="149"/>
    </row>
    <row r="70" spans="2:11" s="8" customFormat="1" ht="19.9" customHeight="1">
      <c r="B70" s="143"/>
      <c r="C70" s="144"/>
      <c r="D70" s="145" t="s">
        <v>143</v>
      </c>
      <c r="E70" s="146"/>
      <c r="F70" s="146"/>
      <c r="G70" s="146"/>
      <c r="H70" s="146"/>
      <c r="I70" s="147"/>
      <c r="J70" s="148">
        <f>J226</f>
        <v>0</v>
      </c>
      <c r="K70" s="149"/>
    </row>
    <row r="71" spans="2:11" s="8" customFormat="1" ht="19.9" customHeight="1">
      <c r="B71" s="143"/>
      <c r="C71" s="144"/>
      <c r="D71" s="145" t="s">
        <v>144</v>
      </c>
      <c r="E71" s="146"/>
      <c r="F71" s="146"/>
      <c r="G71" s="146"/>
      <c r="H71" s="146"/>
      <c r="I71" s="147"/>
      <c r="J71" s="148">
        <f>J320</f>
        <v>0</v>
      </c>
      <c r="K71" s="149"/>
    </row>
    <row r="72" spans="2:11" s="8" customFormat="1" ht="19.9" customHeight="1">
      <c r="B72" s="143"/>
      <c r="C72" s="144"/>
      <c r="D72" s="145" t="s">
        <v>145</v>
      </c>
      <c r="E72" s="146"/>
      <c r="F72" s="146"/>
      <c r="G72" s="146"/>
      <c r="H72" s="146"/>
      <c r="I72" s="147"/>
      <c r="J72" s="148">
        <f>J322</f>
        <v>0</v>
      </c>
      <c r="K72" s="149"/>
    </row>
    <row r="73" spans="2:11" s="8" customFormat="1" ht="19.9" customHeight="1">
      <c r="B73" s="143"/>
      <c r="C73" s="144"/>
      <c r="D73" s="145" t="s">
        <v>146</v>
      </c>
      <c r="E73" s="146"/>
      <c r="F73" s="146"/>
      <c r="G73" s="146"/>
      <c r="H73" s="146"/>
      <c r="I73" s="147"/>
      <c r="J73" s="148">
        <f>J338</f>
        <v>0</v>
      </c>
      <c r="K73" s="149"/>
    </row>
    <row r="74" spans="2:11" s="8" customFormat="1" ht="19.9" customHeight="1">
      <c r="B74" s="143"/>
      <c r="C74" s="144"/>
      <c r="D74" s="145" t="s">
        <v>147</v>
      </c>
      <c r="E74" s="146"/>
      <c r="F74" s="146"/>
      <c r="G74" s="146"/>
      <c r="H74" s="146"/>
      <c r="I74" s="147"/>
      <c r="J74" s="148">
        <f>J348</f>
        <v>0</v>
      </c>
      <c r="K74" s="149"/>
    </row>
    <row r="75" spans="2:11" s="8" customFormat="1" ht="19.9" customHeight="1">
      <c r="B75" s="143"/>
      <c r="C75" s="144"/>
      <c r="D75" s="145" t="s">
        <v>148</v>
      </c>
      <c r="E75" s="146"/>
      <c r="F75" s="146"/>
      <c r="G75" s="146"/>
      <c r="H75" s="146"/>
      <c r="I75" s="147"/>
      <c r="J75" s="148">
        <f>J356</f>
        <v>0</v>
      </c>
      <c r="K75" s="149"/>
    </row>
    <row r="76" spans="2:11" s="7" customFormat="1" ht="24.95" customHeight="1">
      <c r="B76" s="136"/>
      <c r="C76" s="137"/>
      <c r="D76" s="138" t="s">
        <v>149</v>
      </c>
      <c r="E76" s="139"/>
      <c r="F76" s="139"/>
      <c r="G76" s="139"/>
      <c r="H76" s="139"/>
      <c r="I76" s="140"/>
      <c r="J76" s="141">
        <f>J366</f>
        <v>0</v>
      </c>
      <c r="K76" s="142"/>
    </row>
    <row r="77" spans="2:11" s="8" customFormat="1" ht="19.9" customHeight="1">
      <c r="B77" s="143"/>
      <c r="C77" s="144"/>
      <c r="D77" s="145" t="s">
        <v>150</v>
      </c>
      <c r="E77" s="146"/>
      <c r="F77" s="146"/>
      <c r="G77" s="146"/>
      <c r="H77" s="146"/>
      <c r="I77" s="147"/>
      <c r="J77" s="148">
        <f>J367</f>
        <v>0</v>
      </c>
      <c r="K77" s="149"/>
    </row>
    <row r="78" spans="2:11" s="7" customFormat="1" ht="24.95" customHeight="1">
      <c r="B78" s="136"/>
      <c r="C78" s="137"/>
      <c r="D78" s="138" t="s">
        <v>151</v>
      </c>
      <c r="E78" s="139"/>
      <c r="F78" s="139"/>
      <c r="G78" s="139"/>
      <c r="H78" s="139"/>
      <c r="I78" s="140"/>
      <c r="J78" s="141">
        <f>J372</f>
        <v>0</v>
      </c>
      <c r="K78" s="142"/>
    </row>
    <row r="79" spans="2:11" s="8" customFormat="1" ht="19.9" customHeight="1">
      <c r="B79" s="143"/>
      <c r="C79" s="144"/>
      <c r="D79" s="145" t="s">
        <v>152</v>
      </c>
      <c r="E79" s="146"/>
      <c r="F79" s="146"/>
      <c r="G79" s="146"/>
      <c r="H79" s="146"/>
      <c r="I79" s="147"/>
      <c r="J79" s="148">
        <f>J373</f>
        <v>0</v>
      </c>
      <c r="K79" s="149"/>
    </row>
    <row r="80" spans="2:11" s="8" customFormat="1" ht="19.9" customHeight="1">
      <c r="B80" s="143"/>
      <c r="C80" s="144"/>
      <c r="D80" s="145" t="s">
        <v>153</v>
      </c>
      <c r="E80" s="146"/>
      <c r="F80" s="146"/>
      <c r="G80" s="146"/>
      <c r="H80" s="146"/>
      <c r="I80" s="147"/>
      <c r="J80" s="148">
        <f>J389</f>
        <v>0</v>
      </c>
      <c r="K80" s="149"/>
    </row>
    <row r="81" spans="2:11" s="1" customFormat="1" ht="21.75" customHeight="1">
      <c r="B81" s="41"/>
      <c r="C81" s="42"/>
      <c r="D81" s="42"/>
      <c r="E81" s="42"/>
      <c r="F81" s="42"/>
      <c r="G81" s="42"/>
      <c r="H81" s="42"/>
      <c r="I81" s="107"/>
      <c r="J81" s="42"/>
      <c r="K81" s="45"/>
    </row>
    <row r="82" spans="2:11" s="1" customFormat="1" ht="6.95" customHeight="1">
      <c r="B82" s="56"/>
      <c r="C82" s="57"/>
      <c r="D82" s="57"/>
      <c r="E82" s="57"/>
      <c r="F82" s="57"/>
      <c r="G82" s="57"/>
      <c r="H82" s="57"/>
      <c r="I82" s="128"/>
      <c r="J82" s="57"/>
      <c r="K82" s="58"/>
    </row>
    <row r="86" spans="2:12" s="1" customFormat="1" ht="6.95" customHeight="1">
      <c r="B86" s="59"/>
      <c r="C86" s="60"/>
      <c r="D86" s="60"/>
      <c r="E86" s="60"/>
      <c r="F86" s="60"/>
      <c r="G86" s="60"/>
      <c r="H86" s="60"/>
      <c r="I86" s="129"/>
      <c r="J86" s="60"/>
      <c r="K86" s="60"/>
      <c r="L86" s="41"/>
    </row>
    <row r="87" spans="2:12" s="1" customFormat="1" ht="36.95" customHeight="1">
      <c r="B87" s="41"/>
      <c r="C87" s="61" t="s">
        <v>154</v>
      </c>
      <c r="L87" s="41"/>
    </row>
    <row r="88" spans="2:12" s="1" customFormat="1" ht="6.95" customHeight="1">
      <c r="B88" s="41"/>
      <c r="L88" s="41"/>
    </row>
    <row r="89" spans="2:12" s="1" customFormat="1" ht="14.45" customHeight="1">
      <c r="B89" s="41"/>
      <c r="C89" s="63" t="s">
        <v>19</v>
      </c>
      <c r="L89" s="41"/>
    </row>
    <row r="90" spans="2:12" s="1" customFormat="1" ht="16.5" customHeight="1">
      <c r="B90" s="41"/>
      <c r="E90" s="432" t="str">
        <f>E7</f>
        <v>Kostel sv. Voršily v Chlumci n-C, výměna krovu a oprava fasády věže a západního průčelí</v>
      </c>
      <c r="F90" s="433"/>
      <c r="G90" s="433"/>
      <c r="H90" s="433"/>
      <c r="L90" s="41"/>
    </row>
    <row r="91" spans="2:12" s="1" customFormat="1" ht="14.45" customHeight="1">
      <c r="B91" s="41"/>
      <c r="C91" s="63" t="s">
        <v>107</v>
      </c>
      <c r="L91" s="41"/>
    </row>
    <row r="92" spans="2:12" s="1" customFormat="1" ht="17.25" customHeight="1">
      <c r="B92" s="41"/>
      <c r="E92" s="401" t="str">
        <f>E9</f>
        <v>01 - Výměna krovu a střechy věže - stavební a statická část vč.rekapitulace profesí</v>
      </c>
      <c r="F92" s="434"/>
      <c r="G92" s="434"/>
      <c r="H92" s="434"/>
      <c r="L92" s="41"/>
    </row>
    <row r="93" spans="2:12" s="1" customFormat="1" ht="6.95" customHeight="1">
      <c r="B93" s="41"/>
      <c r="L93" s="41"/>
    </row>
    <row r="94" spans="2:12" s="1" customFormat="1" ht="18" customHeight="1">
      <c r="B94" s="41"/>
      <c r="C94" s="63" t="s">
        <v>24</v>
      </c>
      <c r="F94" s="150" t="str">
        <f>F12</f>
        <v>Chlumec n.C,Klicperovo nám.,kostel sv.Voršily</v>
      </c>
      <c r="I94" s="151" t="s">
        <v>26</v>
      </c>
      <c r="J94" s="67" t="str">
        <f>IF(J12="","",J12)</f>
        <v>23. 10. 2017</v>
      </c>
      <c r="L94" s="41"/>
    </row>
    <row r="95" spans="2:12" s="1" customFormat="1" ht="6.95" customHeight="1">
      <c r="B95" s="41"/>
      <c r="L95" s="41"/>
    </row>
    <row r="96" spans="2:12" s="1" customFormat="1" ht="15">
      <c r="B96" s="41"/>
      <c r="C96" s="63" t="s">
        <v>28</v>
      </c>
      <c r="F96" s="150" t="str">
        <f>E15</f>
        <v>Římskokatolická farnost – děkanství Chlumec n.C</v>
      </c>
      <c r="I96" s="151" t="s">
        <v>34</v>
      </c>
      <c r="J96" s="150" t="str">
        <f>E21</f>
        <v>INRECO,s.r.o.,Škroupova 441/9,50002 Hradec Králové</v>
      </c>
      <c r="L96" s="41"/>
    </row>
    <row r="97" spans="2:12" s="1" customFormat="1" ht="14.45" customHeight="1">
      <c r="B97" s="41"/>
      <c r="C97" s="63" t="s">
        <v>32</v>
      </c>
      <c r="F97" s="150" t="str">
        <f>IF(E18="","",E18)</f>
        <v/>
      </c>
      <c r="L97" s="41"/>
    </row>
    <row r="98" spans="2:12" s="1" customFormat="1" ht="10.35" customHeight="1">
      <c r="B98" s="41"/>
      <c r="L98" s="41"/>
    </row>
    <row r="99" spans="2:20" s="9" customFormat="1" ht="29.25" customHeight="1">
      <c r="B99" s="152"/>
      <c r="C99" s="153" t="s">
        <v>155</v>
      </c>
      <c r="D99" s="154" t="s">
        <v>58</v>
      </c>
      <c r="E99" s="154" t="s">
        <v>54</v>
      </c>
      <c r="F99" s="154" t="s">
        <v>156</v>
      </c>
      <c r="G99" s="154" t="s">
        <v>157</v>
      </c>
      <c r="H99" s="154" t="s">
        <v>158</v>
      </c>
      <c r="I99" s="155" t="s">
        <v>159</v>
      </c>
      <c r="J99" s="154" t="s">
        <v>127</v>
      </c>
      <c r="K99" s="156" t="s">
        <v>160</v>
      </c>
      <c r="L99" s="152"/>
      <c r="M99" s="73" t="s">
        <v>161</v>
      </c>
      <c r="N99" s="74" t="s">
        <v>43</v>
      </c>
      <c r="O99" s="74" t="s">
        <v>162</v>
      </c>
      <c r="P99" s="74" t="s">
        <v>163</v>
      </c>
      <c r="Q99" s="74" t="s">
        <v>164</v>
      </c>
      <c r="R99" s="74" t="s">
        <v>165</v>
      </c>
      <c r="S99" s="74" t="s">
        <v>166</v>
      </c>
      <c r="T99" s="75" t="s">
        <v>167</v>
      </c>
    </row>
    <row r="100" spans="2:63" s="1" customFormat="1" ht="29.25" customHeight="1">
      <c r="B100" s="41"/>
      <c r="C100" s="77" t="s">
        <v>128</v>
      </c>
      <c r="J100" s="157">
        <f>BK100</f>
        <v>0</v>
      </c>
      <c r="L100" s="41"/>
      <c r="M100" s="76"/>
      <c r="N100" s="68"/>
      <c r="O100" s="68"/>
      <c r="P100" s="158">
        <f>P101+P221+P366+P372</f>
        <v>0</v>
      </c>
      <c r="Q100" s="68"/>
      <c r="R100" s="158">
        <f>R101+R221+R366+R372</f>
        <v>16.735242630000002</v>
      </c>
      <c r="S100" s="68"/>
      <c r="T100" s="159">
        <f>T101+T221+T366+T372</f>
        <v>31.653080000000003</v>
      </c>
      <c r="AT100" s="24" t="s">
        <v>72</v>
      </c>
      <c r="AU100" s="24" t="s">
        <v>129</v>
      </c>
      <c r="BK100" s="160">
        <f>BK101+BK221+BK366+BK372</f>
        <v>0</v>
      </c>
    </row>
    <row r="101" spans="2:63" s="10" customFormat="1" ht="37.35" customHeight="1">
      <c r="B101" s="161"/>
      <c r="D101" s="162" t="s">
        <v>72</v>
      </c>
      <c r="E101" s="163" t="s">
        <v>168</v>
      </c>
      <c r="F101" s="163" t="s">
        <v>168</v>
      </c>
      <c r="I101" s="164"/>
      <c r="J101" s="165">
        <f>BK101</f>
        <v>0</v>
      </c>
      <c r="L101" s="161"/>
      <c r="M101" s="166"/>
      <c r="N101" s="167"/>
      <c r="O101" s="167"/>
      <c r="P101" s="168">
        <f>P102+P115+P122+P128+P135+P160+P162+P213+P219</f>
        <v>0</v>
      </c>
      <c r="Q101" s="167"/>
      <c r="R101" s="168">
        <f>R102+R115+R122+R128+R135+R160+R162+R213+R219</f>
        <v>10.4169785</v>
      </c>
      <c r="S101" s="167"/>
      <c r="T101" s="169">
        <f>T102+T115+T122+T128+T135+T160+T162+T213+T219</f>
        <v>30.004080000000002</v>
      </c>
      <c r="AR101" s="162" t="s">
        <v>81</v>
      </c>
      <c r="AT101" s="170" t="s">
        <v>72</v>
      </c>
      <c r="AU101" s="170" t="s">
        <v>73</v>
      </c>
      <c r="AY101" s="162" t="s">
        <v>169</v>
      </c>
      <c r="BK101" s="171">
        <f>BK102+BK115+BK122+BK128+BK135+BK160+BK162+BK213+BK219</f>
        <v>0</v>
      </c>
    </row>
    <row r="102" spans="2:63" s="10" customFormat="1" ht="19.9" customHeight="1">
      <c r="B102" s="161"/>
      <c r="D102" s="162" t="s">
        <v>72</v>
      </c>
      <c r="E102" s="172" t="s">
        <v>170</v>
      </c>
      <c r="F102" s="172" t="s">
        <v>171</v>
      </c>
      <c r="I102" s="164"/>
      <c r="J102" s="173">
        <f>BK102</f>
        <v>0</v>
      </c>
      <c r="L102" s="161"/>
      <c r="M102" s="166"/>
      <c r="N102" s="167"/>
      <c r="O102" s="167"/>
      <c r="P102" s="168">
        <f>SUM(P103:P114)</f>
        <v>0</v>
      </c>
      <c r="Q102" s="167"/>
      <c r="R102" s="168">
        <f>SUM(R103:R114)</f>
        <v>9.9210285</v>
      </c>
      <c r="S102" s="167"/>
      <c r="T102" s="169">
        <f>SUM(T103:T114)</f>
        <v>0</v>
      </c>
      <c r="AR102" s="162" t="s">
        <v>81</v>
      </c>
      <c r="AT102" s="170" t="s">
        <v>72</v>
      </c>
      <c r="AU102" s="170" t="s">
        <v>81</v>
      </c>
      <c r="AY102" s="162" t="s">
        <v>169</v>
      </c>
      <c r="BK102" s="171">
        <f>SUM(BK103:BK114)</f>
        <v>0</v>
      </c>
    </row>
    <row r="103" spans="2:65" s="1" customFormat="1" ht="25.5" customHeight="1">
      <c r="B103" s="174"/>
      <c r="C103" s="175" t="s">
        <v>81</v>
      </c>
      <c r="D103" s="175" t="s">
        <v>172</v>
      </c>
      <c r="E103" s="176" t="s">
        <v>173</v>
      </c>
      <c r="F103" s="177" t="s">
        <v>174</v>
      </c>
      <c r="G103" s="178" t="s">
        <v>115</v>
      </c>
      <c r="H103" s="179">
        <v>4.104</v>
      </c>
      <c r="I103" s="180"/>
      <c r="J103" s="181">
        <f>ROUND(I103*H103,2)</f>
        <v>0</v>
      </c>
      <c r="K103" s="177" t="s">
        <v>175</v>
      </c>
      <c r="L103" s="41"/>
      <c r="M103" s="182" t="s">
        <v>5</v>
      </c>
      <c r="N103" s="183" t="s">
        <v>44</v>
      </c>
      <c r="O103" s="42"/>
      <c r="P103" s="184">
        <f>O103*H103</f>
        <v>0</v>
      </c>
      <c r="Q103" s="184">
        <v>1.8775</v>
      </c>
      <c r="R103" s="184">
        <f>Q103*H103</f>
        <v>7.70526</v>
      </c>
      <c r="S103" s="184">
        <v>0</v>
      </c>
      <c r="T103" s="185">
        <f>S103*H103</f>
        <v>0</v>
      </c>
      <c r="AR103" s="24" t="s">
        <v>123</v>
      </c>
      <c r="AT103" s="24" t="s">
        <v>172</v>
      </c>
      <c r="AU103" s="24" t="s">
        <v>83</v>
      </c>
      <c r="AY103" s="24" t="s">
        <v>169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4" t="s">
        <v>81</v>
      </c>
      <c r="BK103" s="186">
        <f>ROUND(I103*H103,2)</f>
        <v>0</v>
      </c>
      <c r="BL103" s="24" t="s">
        <v>123</v>
      </c>
      <c r="BM103" s="24" t="s">
        <v>176</v>
      </c>
    </row>
    <row r="104" spans="2:51" s="11" customFormat="1" ht="13.5">
      <c r="B104" s="187"/>
      <c r="D104" s="188" t="s">
        <v>177</v>
      </c>
      <c r="E104" s="189" t="s">
        <v>5</v>
      </c>
      <c r="F104" s="190" t="s">
        <v>178</v>
      </c>
      <c r="H104" s="189" t="s">
        <v>5</v>
      </c>
      <c r="I104" s="191"/>
      <c r="L104" s="187"/>
      <c r="M104" s="192"/>
      <c r="N104" s="193"/>
      <c r="O104" s="193"/>
      <c r="P104" s="193"/>
      <c r="Q104" s="193"/>
      <c r="R104" s="193"/>
      <c r="S104" s="193"/>
      <c r="T104" s="194"/>
      <c r="AT104" s="189" t="s">
        <v>177</v>
      </c>
      <c r="AU104" s="189" t="s">
        <v>83</v>
      </c>
      <c r="AV104" s="11" t="s">
        <v>81</v>
      </c>
      <c r="AW104" s="11" t="s">
        <v>36</v>
      </c>
      <c r="AX104" s="11" t="s">
        <v>73</v>
      </c>
      <c r="AY104" s="189" t="s">
        <v>169</v>
      </c>
    </row>
    <row r="105" spans="2:51" s="11" customFormat="1" ht="13.5">
      <c r="B105" s="187"/>
      <c r="D105" s="188" t="s">
        <v>177</v>
      </c>
      <c r="E105" s="189" t="s">
        <v>5</v>
      </c>
      <c r="F105" s="190" t="s">
        <v>179</v>
      </c>
      <c r="H105" s="189" t="s">
        <v>5</v>
      </c>
      <c r="I105" s="191"/>
      <c r="L105" s="187"/>
      <c r="M105" s="192"/>
      <c r="N105" s="193"/>
      <c r="O105" s="193"/>
      <c r="P105" s="193"/>
      <c r="Q105" s="193"/>
      <c r="R105" s="193"/>
      <c r="S105" s="193"/>
      <c r="T105" s="194"/>
      <c r="AT105" s="189" t="s">
        <v>177</v>
      </c>
      <c r="AU105" s="189" t="s">
        <v>83</v>
      </c>
      <c r="AV105" s="11" t="s">
        <v>81</v>
      </c>
      <c r="AW105" s="11" t="s">
        <v>36</v>
      </c>
      <c r="AX105" s="11" t="s">
        <v>73</v>
      </c>
      <c r="AY105" s="189" t="s">
        <v>169</v>
      </c>
    </row>
    <row r="106" spans="2:51" s="11" customFormat="1" ht="13.5">
      <c r="B106" s="187"/>
      <c r="D106" s="188" t="s">
        <v>177</v>
      </c>
      <c r="E106" s="189" t="s">
        <v>5</v>
      </c>
      <c r="F106" s="190" t="s">
        <v>180</v>
      </c>
      <c r="H106" s="189" t="s">
        <v>5</v>
      </c>
      <c r="I106" s="191"/>
      <c r="L106" s="187"/>
      <c r="M106" s="192"/>
      <c r="N106" s="193"/>
      <c r="O106" s="193"/>
      <c r="P106" s="193"/>
      <c r="Q106" s="193"/>
      <c r="R106" s="193"/>
      <c r="S106" s="193"/>
      <c r="T106" s="194"/>
      <c r="AT106" s="189" t="s">
        <v>177</v>
      </c>
      <c r="AU106" s="189" t="s">
        <v>83</v>
      </c>
      <c r="AV106" s="11" t="s">
        <v>81</v>
      </c>
      <c r="AW106" s="11" t="s">
        <v>36</v>
      </c>
      <c r="AX106" s="11" t="s">
        <v>73</v>
      </c>
      <c r="AY106" s="189" t="s">
        <v>169</v>
      </c>
    </row>
    <row r="107" spans="2:51" s="12" customFormat="1" ht="13.5">
      <c r="B107" s="195"/>
      <c r="D107" s="188" t="s">
        <v>177</v>
      </c>
      <c r="E107" s="196" t="s">
        <v>5</v>
      </c>
      <c r="F107" s="197" t="s">
        <v>181</v>
      </c>
      <c r="H107" s="198">
        <v>4.104</v>
      </c>
      <c r="I107" s="199"/>
      <c r="L107" s="195"/>
      <c r="M107" s="200"/>
      <c r="N107" s="201"/>
      <c r="O107" s="201"/>
      <c r="P107" s="201"/>
      <c r="Q107" s="201"/>
      <c r="R107" s="201"/>
      <c r="S107" s="201"/>
      <c r="T107" s="202"/>
      <c r="AT107" s="196" t="s">
        <v>177</v>
      </c>
      <c r="AU107" s="196" t="s">
        <v>83</v>
      </c>
      <c r="AV107" s="12" t="s">
        <v>83</v>
      </c>
      <c r="AW107" s="12" t="s">
        <v>36</v>
      </c>
      <c r="AX107" s="12" t="s">
        <v>73</v>
      </c>
      <c r="AY107" s="196" t="s">
        <v>169</v>
      </c>
    </row>
    <row r="108" spans="2:51" s="13" customFormat="1" ht="13.5">
      <c r="B108" s="203"/>
      <c r="D108" s="188" t="s">
        <v>177</v>
      </c>
      <c r="E108" s="204" t="s">
        <v>5</v>
      </c>
      <c r="F108" s="205" t="s">
        <v>182</v>
      </c>
      <c r="H108" s="206">
        <v>4.104</v>
      </c>
      <c r="I108" s="207"/>
      <c r="L108" s="203"/>
      <c r="M108" s="208"/>
      <c r="N108" s="209"/>
      <c r="O108" s="209"/>
      <c r="P108" s="209"/>
      <c r="Q108" s="209"/>
      <c r="R108" s="209"/>
      <c r="S108" s="209"/>
      <c r="T108" s="210"/>
      <c r="AT108" s="204" t="s">
        <v>177</v>
      </c>
      <c r="AU108" s="204" t="s">
        <v>83</v>
      </c>
      <c r="AV108" s="13" t="s">
        <v>123</v>
      </c>
      <c r="AW108" s="13" t="s">
        <v>36</v>
      </c>
      <c r="AX108" s="13" t="s">
        <v>81</v>
      </c>
      <c r="AY108" s="204" t="s">
        <v>169</v>
      </c>
    </row>
    <row r="109" spans="2:65" s="1" customFormat="1" ht="25.5" customHeight="1">
      <c r="B109" s="174"/>
      <c r="C109" s="175" t="s">
        <v>83</v>
      </c>
      <c r="D109" s="175" t="s">
        <v>172</v>
      </c>
      <c r="E109" s="176" t="s">
        <v>183</v>
      </c>
      <c r="F109" s="177" t="s">
        <v>184</v>
      </c>
      <c r="G109" s="178" t="s">
        <v>115</v>
      </c>
      <c r="H109" s="179">
        <v>1.161</v>
      </c>
      <c r="I109" s="180"/>
      <c r="J109" s="181">
        <f>ROUND(I109*H109,2)</f>
        <v>0</v>
      </c>
      <c r="K109" s="177" t="s">
        <v>175</v>
      </c>
      <c r="L109" s="41"/>
      <c r="M109" s="182" t="s">
        <v>5</v>
      </c>
      <c r="N109" s="183" t="s">
        <v>44</v>
      </c>
      <c r="O109" s="42"/>
      <c r="P109" s="184">
        <f>O109*H109</f>
        <v>0</v>
      </c>
      <c r="Q109" s="184">
        <v>1.9085</v>
      </c>
      <c r="R109" s="184">
        <f>Q109*H109</f>
        <v>2.2157685000000003</v>
      </c>
      <c r="S109" s="184">
        <v>0</v>
      </c>
      <c r="T109" s="185">
        <f>S109*H109</f>
        <v>0</v>
      </c>
      <c r="AR109" s="24" t="s">
        <v>123</v>
      </c>
      <c r="AT109" s="24" t="s">
        <v>172</v>
      </c>
      <c r="AU109" s="24" t="s">
        <v>83</v>
      </c>
      <c r="AY109" s="24" t="s">
        <v>169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4" t="s">
        <v>81</v>
      </c>
      <c r="BK109" s="186">
        <f>ROUND(I109*H109,2)</f>
        <v>0</v>
      </c>
      <c r="BL109" s="24" t="s">
        <v>123</v>
      </c>
      <c r="BM109" s="24" t="s">
        <v>185</v>
      </c>
    </row>
    <row r="110" spans="2:51" s="11" customFormat="1" ht="13.5">
      <c r="B110" s="187"/>
      <c r="D110" s="188" t="s">
        <v>177</v>
      </c>
      <c r="E110" s="189" t="s">
        <v>5</v>
      </c>
      <c r="F110" s="190" t="s">
        <v>178</v>
      </c>
      <c r="H110" s="189" t="s">
        <v>5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89" t="s">
        <v>177</v>
      </c>
      <c r="AU110" s="189" t="s">
        <v>83</v>
      </c>
      <c r="AV110" s="11" t="s">
        <v>81</v>
      </c>
      <c r="AW110" s="11" t="s">
        <v>36</v>
      </c>
      <c r="AX110" s="11" t="s">
        <v>73</v>
      </c>
      <c r="AY110" s="189" t="s">
        <v>169</v>
      </c>
    </row>
    <row r="111" spans="2:51" s="11" customFormat="1" ht="13.5">
      <c r="B111" s="187"/>
      <c r="D111" s="188" t="s">
        <v>177</v>
      </c>
      <c r="E111" s="189" t="s">
        <v>5</v>
      </c>
      <c r="F111" s="190" t="s">
        <v>179</v>
      </c>
      <c r="H111" s="189" t="s">
        <v>5</v>
      </c>
      <c r="I111" s="191"/>
      <c r="L111" s="187"/>
      <c r="M111" s="192"/>
      <c r="N111" s="193"/>
      <c r="O111" s="193"/>
      <c r="P111" s="193"/>
      <c r="Q111" s="193"/>
      <c r="R111" s="193"/>
      <c r="S111" s="193"/>
      <c r="T111" s="194"/>
      <c r="AT111" s="189" t="s">
        <v>177</v>
      </c>
      <c r="AU111" s="189" t="s">
        <v>83</v>
      </c>
      <c r="AV111" s="11" t="s">
        <v>81</v>
      </c>
      <c r="AW111" s="11" t="s">
        <v>36</v>
      </c>
      <c r="AX111" s="11" t="s">
        <v>73</v>
      </c>
      <c r="AY111" s="189" t="s">
        <v>169</v>
      </c>
    </row>
    <row r="112" spans="2:51" s="11" customFormat="1" ht="13.5">
      <c r="B112" s="187"/>
      <c r="D112" s="188" t="s">
        <v>177</v>
      </c>
      <c r="E112" s="189" t="s">
        <v>5</v>
      </c>
      <c r="F112" s="190" t="s">
        <v>180</v>
      </c>
      <c r="H112" s="189" t="s">
        <v>5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9" t="s">
        <v>177</v>
      </c>
      <c r="AU112" s="189" t="s">
        <v>83</v>
      </c>
      <c r="AV112" s="11" t="s">
        <v>81</v>
      </c>
      <c r="AW112" s="11" t="s">
        <v>36</v>
      </c>
      <c r="AX112" s="11" t="s">
        <v>73</v>
      </c>
      <c r="AY112" s="189" t="s">
        <v>169</v>
      </c>
    </row>
    <row r="113" spans="2:51" s="12" customFormat="1" ht="13.5">
      <c r="B113" s="195"/>
      <c r="D113" s="188" t="s">
        <v>177</v>
      </c>
      <c r="E113" s="196" t="s">
        <v>5</v>
      </c>
      <c r="F113" s="197" t="s">
        <v>186</v>
      </c>
      <c r="H113" s="198">
        <v>1.161</v>
      </c>
      <c r="I113" s="199"/>
      <c r="L113" s="195"/>
      <c r="M113" s="200"/>
      <c r="N113" s="201"/>
      <c r="O113" s="201"/>
      <c r="P113" s="201"/>
      <c r="Q113" s="201"/>
      <c r="R113" s="201"/>
      <c r="S113" s="201"/>
      <c r="T113" s="202"/>
      <c r="AT113" s="196" t="s">
        <v>177</v>
      </c>
      <c r="AU113" s="196" t="s">
        <v>83</v>
      </c>
      <c r="AV113" s="12" t="s">
        <v>83</v>
      </c>
      <c r="AW113" s="12" t="s">
        <v>36</v>
      </c>
      <c r="AX113" s="12" t="s">
        <v>73</v>
      </c>
      <c r="AY113" s="196" t="s">
        <v>169</v>
      </c>
    </row>
    <row r="114" spans="2:51" s="13" customFormat="1" ht="13.5">
      <c r="B114" s="203"/>
      <c r="D114" s="188" t="s">
        <v>177</v>
      </c>
      <c r="E114" s="204" t="s">
        <v>5</v>
      </c>
      <c r="F114" s="205" t="s">
        <v>182</v>
      </c>
      <c r="H114" s="206">
        <v>1.161</v>
      </c>
      <c r="I114" s="207"/>
      <c r="L114" s="203"/>
      <c r="M114" s="208"/>
      <c r="N114" s="209"/>
      <c r="O114" s="209"/>
      <c r="P114" s="209"/>
      <c r="Q114" s="209"/>
      <c r="R114" s="209"/>
      <c r="S114" s="209"/>
      <c r="T114" s="210"/>
      <c r="AT114" s="204" t="s">
        <v>177</v>
      </c>
      <c r="AU114" s="204" t="s">
        <v>83</v>
      </c>
      <c r="AV114" s="13" t="s">
        <v>123</v>
      </c>
      <c r="AW114" s="13" t="s">
        <v>36</v>
      </c>
      <c r="AX114" s="13" t="s">
        <v>81</v>
      </c>
      <c r="AY114" s="204" t="s">
        <v>169</v>
      </c>
    </row>
    <row r="115" spans="2:63" s="10" customFormat="1" ht="29.85" customHeight="1">
      <c r="B115" s="161"/>
      <c r="D115" s="162" t="s">
        <v>72</v>
      </c>
      <c r="E115" s="172" t="s">
        <v>123</v>
      </c>
      <c r="F115" s="172" t="s">
        <v>187</v>
      </c>
      <c r="I115" s="164"/>
      <c r="J115" s="173">
        <f>BK115</f>
        <v>0</v>
      </c>
      <c r="L115" s="161"/>
      <c r="M115" s="166"/>
      <c r="N115" s="167"/>
      <c r="O115" s="167"/>
      <c r="P115" s="168">
        <f>SUM(P116:P121)</f>
        <v>0</v>
      </c>
      <c r="Q115" s="167"/>
      <c r="R115" s="168">
        <f>SUM(R116:R121)</f>
        <v>0.236</v>
      </c>
      <c r="S115" s="167"/>
      <c r="T115" s="169">
        <f>SUM(T116:T121)</f>
        <v>0</v>
      </c>
      <c r="AR115" s="162" t="s">
        <v>81</v>
      </c>
      <c r="AT115" s="170" t="s">
        <v>72</v>
      </c>
      <c r="AU115" s="170" t="s">
        <v>81</v>
      </c>
      <c r="AY115" s="162" t="s">
        <v>169</v>
      </c>
      <c r="BK115" s="171">
        <f>SUM(BK116:BK121)</f>
        <v>0</v>
      </c>
    </row>
    <row r="116" spans="2:65" s="1" customFormat="1" ht="25.5" customHeight="1">
      <c r="B116" s="174"/>
      <c r="C116" s="175" t="s">
        <v>170</v>
      </c>
      <c r="D116" s="175" t="s">
        <v>172</v>
      </c>
      <c r="E116" s="176" t="s">
        <v>188</v>
      </c>
      <c r="F116" s="177" t="s">
        <v>189</v>
      </c>
      <c r="G116" s="178" t="s">
        <v>190</v>
      </c>
      <c r="H116" s="179">
        <v>4</v>
      </c>
      <c r="I116" s="180"/>
      <c r="J116" s="181">
        <f>ROUND(I116*H116,2)</f>
        <v>0</v>
      </c>
      <c r="K116" s="177" t="s">
        <v>175</v>
      </c>
      <c r="L116" s="41"/>
      <c r="M116" s="182" t="s">
        <v>5</v>
      </c>
      <c r="N116" s="183" t="s">
        <v>44</v>
      </c>
      <c r="O116" s="42"/>
      <c r="P116" s="184">
        <f>O116*H116</f>
        <v>0</v>
      </c>
      <c r="Q116" s="184">
        <v>0.059</v>
      </c>
      <c r="R116" s="184">
        <f>Q116*H116</f>
        <v>0.236</v>
      </c>
      <c r="S116" s="184">
        <v>0</v>
      </c>
      <c r="T116" s="185">
        <f>S116*H116</f>
        <v>0</v>
      </c>
      <c r="AR116" s="24" t="s">
        <v>123</v>
      </c>
      <c r="AT116" s="24" t="s">
        <v>172</v>
      </c>
      <c r="AU116" s="24" t="s">
        <v>83</v>
      </c>
      <c r="AY116" s="24" t="s">
        <v>169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4" t="s">
        <v>81</v>
      </c>
      <c r="BK116" s="186">
        <f>ROUND(I116*H116,2)</f>
        <v>0</v>
      </c>
      <c r="BL116" s="24" t="s">
        <v>123</v>
      </c>
      <c r="BM116" s="24" t="s">
        <v>191</v>
      </c>
    </row>
    <row r="117" spans="2:51" s="11" customFormat="1" ht="13.5">
      <c r="B117" s="187"/>
      <c r="D117" s="188" t="s">
        <v>177</v>
      </c>
      <c r="E117" s="189" t="s">
        <v>5</v>
      </c>
      <c r="F117" s="190" t="s">
        <v>178</v>
      </c>
      <c r="H117" s="189" t="s">
        <v>5</v>
      </c>
      <c r="I117" s="191"/>
      <c r="L117" s="187"/>
      <c r="M117" s="192"/>
      <c r="N117" s="193"/>
      <c r="O117" s="193"/>
      <c r="P117" s="193"/>
      <c r="Q117" s="193"/>
      <c r="R117" s="193"/>
      <c r="S117" s="193"/>
      <c r="T117" s="194"/>
      <c r="AT117" s="189" t="s">
        <v>177</v>
      </c>
      <c r="AU117" s="189" t="s">
        <v>83</v>
      </c>
      <c r="AV117" s="11" t="s">
        <v>81</v>
      </c>
      <c r="AW117" s="11" t="s">
        <v>36</v>
      </c>
      <c r="AX117" s="11" t="s">
        <v>73</v>
      </c>
      <c r="AY117" s="189" t="s">
        <v>169</v>
      </c>
    </row>
    <row r="118" spans="2:51" s="11" customFormat="1" ht="13.5">
      <c r="B118" s="187"/>
      <c r="D118" s="188" t="s">
        <v>177</v>
      </c>
      <c r="E118" s="189" t="s">
        <v>5</v>
      </c>
      <c r="F118" s="190" t="s">
        <v>192</v>
      </c>
      <c r="H118" s="189" t="s">
        <v>5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9" t="s">
        <v>177</v>
      </c>
      <c r="AU118" s="189" t="s">
        <v>83</v>
      </c>
      <c r="AV118" s="11" t="s">
        <v>81</v>
      </c>
      <c r="AW118" s="11" t="s">
        <v>36</v>
      </c>
      <c r="AX118" s="11" t="s">
        <v>73</v>
      </c>
      <c r="AY118" s="189" t="s">
        <v>169</v>
      </c>
    </row>
    <row r="119" spans="2:51" s="12" customFormat="1" ht="13.5">
      <c r="B119" s="195"/>
      <c r="D119" s="188" t="s">
        <v>177</v>
      </c>
      <c r="E119" s="196" t="s">
        <v>5</v>
      </c>
      <c r="F119" s="197" t="s">
        <v>123</v>
      </c>
      <c r="H119" s="198">
        <v>4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177</v>
      </c>
      <c r="AU119" s="196" t="s">
        <v>83</v>
      </c>
      <c r="AV119" s="12" t="s">
        <v>83</v>
      </c>
      <c r="AW119" s="12" t="s">
        <v>36</v>
      </c>
      <c r="AX119" s="12" t="s">
        <v>73</v>
      </c>
      <c r="AY119" s="196" t="s">
        <v>169</v>
      </c>
    </row>
    <row r="120" spans="2:51" s="14" customFormat="1" ht="13.5">
      <c r="B120" s="211"/>
      <c r="D120" s="188" t="s">
        <v>177</v>
      </c>
      <c r="E120" s="212" t="s">
        <v>122</v>
      </c>
      <c r="F120" s="213" t="s">
        <v>193</v>
      </c>
      <c r="H120" s="214">
        <v>4</v>
      </c>
      <c r="I120" s="215"/>
      <c r="L120" s="211"/>
      <c r="M120" s="216"/>
      <c r="N120" s="217"/>
      <c r="O120" s="217"/>
      <c r="P120" s="217"/>
      <c r="Q120" s="217"/>
      <c r="R120" s="217"/>
      <c r="S120" s="217"/>
      <c r="T120" s="218"/>
      <c r="AT120" s="212" t="s">
        <v>177</v>
      </c>
      <c r="AU120" s="212" t="s">
        <v>83</v>
      </c>
      <c r="AV120" s="14" t="s">
        <v>170</v>
      </c>
      <c r="AW120" s="14" t="s">
        <v>36</v>
      </c>
      <c r="AX120" s="14" t="s">
        <v>73</v>
      </c>
      <c r="AY120" s="212" t="s">
        <v>169</v>
      </c>
    </row>
    <row r="121" spans="2:51" s="13" customFormat="1" ht="13.5">
      <c r="B121" s="203"/>
      <c r="D121" s="188" t="s">
        <v>177</v>
      </c>
      <c r="E121" s="204" t="s">
        <v>5</v>
      </c>
      <c r="F121" s="205" t="s">
        <v>182</v>
      </c>
      <c r="H121" s="206">
        <v>4</v>
      </c>
      <c r="I121" s="207"/>
      <c r="L121" s="203"/>
      <c r="M121" s="208"/>
      <c r="N121" s="209"/>
      <c r="O121" s="209"/>
      <c r="P121" s="209"/>
      <c r="Q121" s="209"/>
      <c r="R121" s="209"/>
      <c r="S121" s="209"/>
      <c r="T121" s="210"/>
      <c r="AT121" s="204" t="s">
        <v>177</v>
      </c>
      <c r="AU121" s="204" t="s">
        <v>83</v>
      </c>
      <c r="AV121" s="13" t="s">
        <v>123</v>
      </c>
      <c r="AW121" s="13" t="s">
        <v>36</v>
      </c>
      <c r="AX121" s="13" t="s">
        <v>81</v>
      </c>
      <c r="AY121" s="204" t="s">
        <v>169</v>
      </c>
    </row>
    <row r="122" spans="2:63" s="10" customFormat="1" ht="29.85" customHeight="1">
      <c r="B122" s="161"/>
      <c r="D122" s="162" t="s">
        <v>72</v>
      </c>
      <c r="E122" s="172" t="s">
        <v>194</v>
      </c>
      <c r="F122" s="172" t="s">
        <v>195</v>
      </c>
      <c r="I122" s="164"/>
      <c r="J122" s="173">
        <f>BK122</f>
        <v>0</v>
      </c>
      <c r="L122" s="161"/>
      <c r="M122" s="166"/>
      <c r="N122" s="167"/>
      <c r="O122" s="167"/>
      <c r="P122" s="168">
        <f>SUM(P123:P127)</f>
        <v>0</v>
      </c>
      <c r="Q122" s="167"/>
      <c r="R122" s="168">
        <f>SUM(R123:R127)</f>
        <v>0.25995</v>
      </c>
      <c r="S122" s="167"/>
      <c r="T122" s="169">
        <f>SUM(T123:T127)</f>
        <v>0</v>
      </c>
      <c r="AR122" s="162" t="s">
        <v>81</v>
      </c>
      <c r="AT122" s="170" t="s">
        <v>72</v>
      </c>
      <c r="AU122" s="170" t="s">
        <v>81</v>
      </c>
      <c r="AY122" s="162" t="s">
        <v>169</v>
      </c>
      <c r="BK122" s="171">
        <f>SUM(BK123:BK127)</f>
        <v>0</v>
      </c>
    </row>
    <row r="123" spans="2:65" s="1" customFormat="1" ht="38.25" customHeight="1">
      <c r="B123" s="174"/>
      <c r="C123" s="175" t="s">
        <v>123</v>
      </c>
      <c r="D123" s="175" t="s">
        <v>172</v>
      </c>
      <c r="E123" s="176" t="s">
        <v>196</v>
      </c>
      <c r="F123" s="177" t="s">
        <v>197</v>
      </c>
      <c r="G123" s="178" t="s">
        <v>94</v>
      </c>
      <c r="H123" s="179">
        <v>15</v>
      </c>
      <c r="I123" s="180"/>
      <c r="J123" s="181">
        <f>ROUND(I123*H123,2)</f>
        <v>0</v>
      </c>
      <c r="K123" s="177" t="s">
        <v>175</v>
      </c>
      <c r="L123" s="41"/>
      <c r="M123" s="182" t="s">
        <v>5</v>
      </c>
      <c r="N123" s="183" t="s">
        <v>44</v>
      </c>
      <c r="O123" s="42"/>
      <c r="P123" s="184">
        <f>O123*H123</f>
        <v>0</v>
      </c>
      <c r="Q123" s="184">
        <v>0.01733</v>
      </c>
      <c r="R123" s="184">
        <f>Q123*H123</f>
        <v>0.25995</v>
      </c>
      <c r="S123" s="184">
        <v>0</v>
      </c>
      <c r="T123" s="185">
        <f>S123*H123</f>
        <v>0</v>
      </c>
      <c r="AR123" s="24" t="s">
        <v>123</v>
      </c>
      <c r="AT123" s="24" t="s">
        <v>172</v>
      </c>
      <c r="AU123" s="24" t="s">
        <v>83</v>
      </c>
      <c r="AY123" s="24" t="s">
        <v>169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24" t="s">
        <v>81</v>
      </c>
      <c r="BK123" s="186">
        <f>ROUND(I123*H123,2)</f>
        <v>0</v>
      </c>
      <c r="BL123" s="24" t="s">
        <v>123</v>
      </c>
      <c r="BM123" s="24" t="s">
        <v>198</v>
      </c>
    </row>
    <row r="124" spans="2:51" s="11" customFormat="1" ht="13.5">
      <c r="B124" s="187"/>
      <c r="D124" s="188" t="s">
        <v>177</v>
      </c>
      <c r="E124" s="189" t="s">
        <v>5</v>
      </c>
      <c r="F124" s="190" t="s">
        <v>199</v>
      </c>
      <c r="H124" s="189" t="s">
        <v>5</v>
      </c>
      <c r="I124" s="191"/>
      <c r="L124" s="187"/>
      <c r="M124" s="192"/>
      <c r="N124" s="193"/>
      <c r="O124" s="193"/>
      <c r="P124" s="193"/>
      <c r="Q124" s="193"/>
      <c r="R124" s="193"/>
      <c r="S124" s="193"/>
      <c r="T124" s="194"/>
      <c r="AT124" s="189" t="s">
        <v>177</v>
      </c>
      <c r="AU124" s="189" t="s">
        <v>83</v>
      </c>
      <c r="AV124" s="11" t="s">
        <v>81</v>
      </c>
      <c r="AW124" s="11" t="s">
        <v>36</v>
      </c>
      <c r="AX124" s="11" t="s">
        <v>73</v>
      </c>
      <c r="AY124" s="189" t="s">
        <v>169</v>
      </c>
    </row>
    <row r="125" spans="2:51" s="11" customFormat="1" ht="13.5">
      <c r="B125" s="187"/>
      <c r="D125" s="188" t="s">
        <v>177</v>
      </c>
      <c r="E125" s="189" t="s">
        <v>5</v>
      </c>
      <c r="F125" s="190" t="s">
        <v>200</v>
      </c>
      <c r="H125" s="189" t="s">
        <v>5</v>
      </c>
      <c r="I125" s="191"/>
      <c r="L125" s="187"/>
      <c r="M125" s="192"/>
      <c r="N125" s="193"/>
      <c r="O125" s="193"/>
      <c r="P125" s="193"/>
      <c r="Q125" s="193"/>
      <c r="R125" s="193"/>
      <c r="S125" s="193"/>
      <c r="T125" s="194"/>
      <c r="AT125" s="189" t="s">
        <v>177</v>
      </c>
      <c r="AU125" s="189" t="s">
        <v>83</v>
      </c>
      <c r="AV125" s="11" t="s">
        <v>81</v>
      </c>
      <c r="AW125" s="11" t="s">
        <v>36</v>
      </c>
      <c r="AX125" s="11" t="s">
        <v>73</v>
      </c>
      <c r="AY125" s="189" t="s">
        <v>169</v>
      </c>
    </row>
    <row r="126" spans="2:51" s="12" customFormat="1" ht="13.5">
      <c r="B126" s="195"/>
      <c r="D126" s="188" t="s">
        <v>177</v>
      </c>
      <c r="E126" s="196" t="s">
        <v>5</v>
      </c>
      <c r="F126" s="197" t="s">
        <v>201</v>
      </c>
      <c r="H126" s="198">
        <v>15</v>
      </c>
      <c r="I126" s="199"/>
      <c r="L126" s="195"/>
      <c r="M126" s="200"/>
      <c r="N126" s="201"/>
      <c r="O126" s="201"/>
      <c r="P126" s="201"/>
      <c r="Q126" s="201"/>
      <c r="R126" s="201"/>
      <c r="S126" s="201"/>
      <c r="T126" s="202"/>
      <c r="AT126" s="196" t="s">
        <v>177</v>
      </c>
      <c r="AU126" s="196" t="s">
        <v>83</v>
      </c>
      <c r="AV126" s="12" t="s">
        <v>83</v>
      </c>
      <c r="AW126" s="12" t="s">
        <v>36</v>
      </c>
      <c r="AX126" s="12" t="s">
        <v>73</v>
      </c>
      <c r="AY126" s="196" t="s">
        <v>169</v>
      </c>
    </row>
    <row r="127" spans="2:51" s="13" customFormat="1" ht="13.5">
      <c r="B127" s="203"/>
      <c r="D127" s="188" t="s">
        <v>177</v>
      </c>
      <c r="E127" s="204" t="s">
        <v>108</v>
      </c>
      <c r="F127" s="205" t="s">
        <v>182</v>
      </c>
      <c r="H127" s="206">
        <v>15</v>
      </c>
      <c r="I127" s="207"/>
      <c r="L127" s="203"/>
      <c r="M127" s="208"/>
      <c r="N127" s="209"/>
      <c r="O127" s="209"/>
      <c r="P127" s="209"/>
      <c r="Q127" s="209"/>
      <c r="R127" s="209"/>
      <c r="S127" s="209"/>
      <c r="T127" s="210"/>
      <c r="AT127" s="204" t="s">
        <v>177</v>
      </c>
      <c r="AU127" s="204" t="s">
        <v>83</v>
      </c>
      <c r="AV127" s="13" t="s">
        <v>123</v>
      </c>
      <c r="AW127" s="13" t="s">
        <v>36</v>
      </c>
      <c r="AX127" s="13" t="s">
        <v>81</v>
      </c>
      <c r="AY127" s="204" t="s">
        <v>169</v>
      </c>
    </row>
    <row r="128" spans="2:63" s="10" customFormat="1" ht="29.85" customHeight="1">
      <c r="B128" s="161"/>
      <c r="D128" s="162" t="s">
        <v>72</v>
      </c>
      <c r="E128" s="172" t="s">
        <v>202</v>
      </c>
      <c r="F128" s="172" t="s">
        <v>203</v>
      </c>
      <c r="I128" s="164"/>
      <c r="J128" s="173">
        <f>BK128</f>
        <v>0</v>
      </c>
      <c r="L128" s="161"/>
      <c r="M128" s="166"/>
      <c r="N128" s="167"/>
      <c r="O128" s="167"/>
      <c r="P128" s="168">
        <f>SUM(P129:P134)</f>
        <v>0</v>
      </c>
      <c r="Q128" s="167"/>
      <c r="R128" s="168">
        <f>SUM(R129:R134)</f>
        <v>0</v>
      </c>
      <c r="S128" s="167"/>
      <c r="T128" s="169">
        <f>SUM(T129:T134)</f>
        <v>0</v>
      </c>
      <c r="AR128" s="162" t="s">
        <v>81</v>
      </c>
      <c r="AT128" s="170" t="s">
        <v>72</v>
      </c>
      <c r="AU128" s="170" t="s">
        <v>81</v>
      </c>
      <c r="AY128" s="162" t="s">
        <v>169</v>
      </c>
      <c r="BK128" s="171">
        <f>SUM(BK129:BK134)</f>
        <v>0</v>
      </c>
    </row>
    <row r="129" spans="2:65" s="1" customFormat="1" ht="16.5" customHeight="1">
      <c r="B129" s="174"/>
      <c r="C129" s="175" t="s">
        <v>204</v>
      </c>
      <c r="D129" s="175" t="s">
        <v>172</v>
      </c>
      <c r="E129" s="176" t="s">
        <v>205</v>
      </c>
      <c r="F129" s="177" t="s">
        <v>206</v>
      </c>
      <c r="G129" s="178" t="s">
        <v>207</v>
      </c>
      <c r="H129" s="179">
        <v>1</v>
      </c>
      <c r="I129" s="180"/>
      <c r="J129" s="181">
        <f aca="true" t="shared" si="0" ref="J129:J134">ROUND(I129*H129,2)</f>
        <v>0</v>
      </c>
      <c r="K129" s="177" t="s">
        <v>5</v>
      </c>
      <c r="L129" s="41"/>
      <c r="M129" s="182" t="s">
        <v>5</v>
      </c>
      <c r="N129" s="183" t="s">
        <v>44</v>
      </c>
      <c r="O129" s="42"/>
      <c r="P129" s="184">
        <f aca="true" t="shared" si="1" ref="P129:P134">O129*H129</f>
        <v>0</v>
      </c>
      <c r="Q129" s="184">
        <v>0</v>
      </c>
      <c r="R129" s="184">
        <f aca="true" t="shared" si="2" ref="R129:R134">Q129*H129</f>
        <v>0</v>
      </c>
      <c r="S129" s="184">
        <v>0</v>
      </c>
      <c r="T129" s="185">
        <f aca="true" t="shared" si="3" ref="T129:T134">S129*H129</f>
        <v>0</v>
      </c>
      <c r="AR129" s="24" t="s">
        <v>123</v>
      </c>
      <c r="AT129" s="24" t="s">
        <v>172</v>
      </c>
      <c r="AU129" s="24" t="s">
        <v>83</v>
      </c>
      <c r="AY129" s="24" t="s">
        <v>169</v>
      </c>
      <c r="BE129" s="186">
        <f aca="true" t="shared" si="4" ref="BE129:BE134">IF(N129="základní",J129,0)</f>
        <v>0</v>
      </c>
      <c r="BF129" s="186">
        <f aca="true" t="shared" si="5" ref="BF129:BF134">IF(N129="snížená",J129,0)</f>
        <v>0</v>
      </c>
      <c r="BG129" s="186">
        <f aca="true" t="shared" si="6" ref="BG129:BG134">IF(N129="zákl. přenesená",J129,0)</f>
        <v>0</v>
      </c>
      <c r="BH129" s="186">
        <f aca="true" t="shared" si="7" ref="BH129:BH134">IF(N129="sníž. přenesená",J129,0)</f>
        <v>0</v>
      </c>
      <c r="BI129" s="186">
        <f aca="true" t="shared" si="8" ref="BI129:BI134">IF(N129="nulová",J129,0)</f>
        <v>0</v>
      </c>
      <c r="BJ129" s="24" t="s">
        <v>81</v>
      </c>
      <c r="BK129" s="186">
        <f aca="true" t="shared" si="9" ref="BK129:BK134">ROUND(I129*H129,2)</f>
        <v>0</v>
      </c>
      <c r="BL129" s="24" t="s">
        <v>123</v>
      </c>
      <c r="BM129" s="24" t="s">
        <v>208</v>
      </c>
    </row>
    <row r="130" spans="2:65" s="1" customFormat="1" ht="16.5" customHeight="1">
      <c r="B130" s="174"/>
      <c r="C130" s="175" t="s">
        <v>194</v>
      </c>
      <c r="D130" s="175" t="s">
        <v>172</v>
      </c>
      <c r="E130" s="176" t="s">
        <v>209</v>
      </c>
      <c r="F130" s="177" t="s">
        <v>210</v>
      </c>
      <c r="G130" s="178" t="s">
        <v>207</v>
      </c>
      <c r="H130" s="179">
        <v>1</v>
      </c>
      <c r="I130" s="180"/>
      <c r="J130" s="181">
        <f t="shared" si="0"/>
        <v>0</v>
      </c>
      <c r="K130" s="177" t="s">
        <v>5</v>
      </c>
      <c r="L130" s="41"/>
      <c r="M130" s="182" t="s">
        <v>5</v>
      </c>
      <c r="N130" s="183" t="s">
        <v>44</v>
      </c>
      <c r="O130" s="42"/>
      <c r="P130" s="184">
        <f t="shared" si="1"/>
        <v>0</v>
      </c>
      <c r="Q130" s="184">
        <v>0</v>
      </c>
      <c r="R130" s="184">
        <f t="shared" si="2"/>
        <v>0</v>
      </c>
      <c r="S130" s="184">
        <v>0</v>
      </c>
      <c r="T130" s="185">
        <f t="shared" si="3"/>
        <v>0</v>
      </c>
      <c r="AR130" s="24" t="s">
        <v>123</v>
      </c>
      <c r="AT130" s="24" t="s">
        <v>172</v>
      </c>
      <c r="AU130" s="24" t="s">
        <v>83</v>
      </c>
      <c r="AY130" s="24" t="s">
        <v>169</v>
      </c>
      <c r="BE130" s="186">
        <f t="shared" si="4"/>
        <v>0</v>
      </c>
      <c r="BF130" s="186">
        <f t="shared" si="5"/>
        <v>0</v>
      </c>
      <c r="BG130" s="186">
        <f t="shared" si="6"/>
        <v>0</v>
      </c>
      <c r="BH130" s="186">
        <f t="shared" si="7"/>
        <v>0</v>
      </c>
      <c r="BI130" s="186">
        <f t="shared" si="8"/>
        <v>0</v>
      </c>
      <c r="BJ130" s="24" t="s">
        <v>81</v>
      </c>
      <c r="BK130" s="186">
        <f t="shared" si="9"/>
        <v>0</v>
      </c>
      <c r="BL130" s="24" t="s">
        <v>123</v>
      </c>
      <c r="BM130" s="24" t="s">
        <v>211</v>
      </c>
    </row>
    <row r="131" spans="2:65" s="1" customFormat="1" ht="16.5" customHeight="1">
      <c r="B131" s="174"/>
      <c r="C131" s="175" t="s">
        <v>212</v>
      </c>
      <c r="D131" s="175" t="s">
        <v>172</v>
      </c>
      <c r="E131" s="176" t="s">
        <v>213</v>
      </c>
      <c r="F131" s="177" t="s">
        <v>214</v>
      </c>
      <c r="G131" s="178" t="s">
        <v>207</v>
      </c>
      <c r="H131" s="179">
        <v>1</v>
      </c>
      <c r="I131" s="180"/>
      <c r="J131" s="181">
        <f t="shared" si="0"/>
        <v>0</v>
      </c>
      <c r="K131" s="177" t="s">
        <v>5</v>
      </c>
      <c r="L131" s="41"/>
      <c r="M131" s="182" t="s">
        <v>5</v>
      </c>
      <c r="N131" s="183" t="s">
        <v>44</v>
      </c>
      <c r="O131" s="42"/>
      <c r="P131" s="184">
        <f t="shared" si="1"/>
        <v>0</v>
      </c>
      <c r="Q131" s="184">
        <v>0</v>
      </c>
      <c r="R131" s="184">
        <f t="shared" si="2"/>
        <v>0</v>
      </c>
      <c r="S131" s="184">
        <v>0</v>
      </c>
      <c r="T131" s="185">
        <f t="shared" si="3"/>
        <v>0</v>
      </c>
      <c r="AR131" s="24" t="s">
        <v>123</v>
      </c>
      <c r="AT131" s="24" t="s">
        <v>172</v>
      </c>
      <c r="AU131" s="24" t="s">
        <v>83</v>
      </c>
      <c r="AY131" s="24" t="s">
        <v>169</v>
      </c>
      <c r="BE131" s="186">
        <f t="shared" si="4"/>
        <v>0</v>
      </c>
      <c r="BF131" s="186">
        <f t="shared" si="5"/>
        <v>0</v>
      </c>
      <c r="BG131" s="186">
        <f t="shared" si="6"/>
        <v>0</v>
      </c>
      <c r="BH131" s="186">
        <f t="shared" si="7"/>
        <v>0</v>
      </c>
      <c r="BI131" s="186">
        <f t="shared" si="8"/>
        <v>0</v>
      </c>
      <c r="BJ131" s="24" t="s">
        <v>81</v>
      </c>
      <c r="BK131" s="186">
        <f t="shared" si="9"/>
        <v>0</v>
      </c>
      <c r="BL131" s="24" t="s">
        <v>123</v>
      </c>
      <c r="BM131" s="24" t="s">
        <v>215</v>
      </c>
    </row>
    <row r="132" spans="2:65" s="1" customFormat="1" ht="16.5" customHeight="1">
      <c r="B132" s="174"/>
      <c r="C132" s="175" t="s">
        <v>216</v>
      </c>
      <c r="D132" s="175" t="s">
        <v>172</v>
      </c>
      <c r="E132" s="176" t="s">
        <v>217</v>
      </c>
      <c r="F132" s="177" t="s">
        <v>218</v>
      </c>
      <c r="G132" s="178" t="s">
        <v>207</v>
      </c>
      <c r="H132" s="179">
        <v>1</v>
      </c>
      <c r="I132" s="180"/>
      <c r="J132" s="181">
        <f t="shared" si="0"/>
        <v>0</v>
      </c>
      <c r="K132" s="177" t="s">
        <v>5</v>
      </c>
      <c r="L132" s="41"/>
      <c r="M132" s="182" t="s">
        <v>5</v>
      </c>
      <c r="N132" s="183" t="s">
        <v>44</v>
      </c>
      <c r="O132" s="42"/>
      <c r="P132" s="184">
        <f t="shared" si="1"/>
        <v>0</v>
      </c>
      <c r="Q132" s="184">
        <v>0</v>
      </c>
      <c r="R132" s="184">
        <f t="shared" si="2"/>
        <v>0</v>
      </c>
      <c r="S132" s="184">
        <v>0</v>
      </c>
      <c r="T132" s="185">
        <f t="shared" si="3"/>
        <v>0</v>
      </c>
      <c r="AR132" s="24" t="s">
        <v>123</v>
      </c>
      <c r="AT132" s="24" t="s">
        <v>172</v>
      </c>
      <c r="AU132" s="24" t="s">
        <v>83</v>
      </c>
      <c r="AY132" s="24" t="s">
        <v>169</v>
      </c>
      <c r="BE132" s="186">
        <f t="shared" si="4"/>
        <v>0</v>
      </c>
      <c r="BF132" s="186">
        <f t="shared" si="5"/>
        <v>0</v>
      </c>
      <c r="BG132" s="186">
        <f t="shared" si="6"/>
        <v>0</v>
      </c>
      <c r="BH132" s="186">
        <f t="shared" si="7"/>
        <v>0</v>
      </c>
      <c r="BI132" s="186">
        <f t="shared" si="8"/>
        <v>0</v>
      </c>
      <c r="BJ132" s="24" t="s">
        <v>81</v>
      </c>
      <c r="BK132" s="186">
        <f t="shared" si="9"/>
        <v>0</v>
      </c>
      <c r="BL132" s="24" t="s">
        <v>123</v>
      </c>
      <c r="BM132" s="24" t="s">
        <v>219</v>
      </c>
    </row>
    <row r="133" spans="2:65" s="1" customFormat="1" ht="16.5" customHeight="1">
      <c r="B133" s="174"/>
      <c r="C133" s="175" t="s">
        <v>220</v>
      </c>
      <c r="D133" s="175" t="s">
        <v>172</v>
      </c>
      <c r="E133" s="176" t="s">
        <v>221</v>
      </c>
      <c r="F133" s="177" t="s">
        <v>222</v>
      </c>
      <c r="G133" s="178" t="s">
        <v>207</v>
      </c>
      <c r="H133" s="179">
        <v>1</v>
      </c>
      <c r="I133" s="180"/>
      <c r="J133" s="181">
        <f t="shared" si="0"/>
        <v>0</v>
      </c>
      <c r="K133" s="177" t="s">
        <v>5</v>
      </c>
      <c r="L133" s="41"/>
      <c r="M133" s="182" t="s">
        <v>5</v>
      </c>
      <c r="N133" s="183" t="s">
        <v>44</v>
      </c>
      <c r="O133" s="42"/>
      <c r="P133" s="184">
        <f t="shared" si="1"/>
        <v>0</v>
      </c>
      <c r="Q133" s="184">
        <v>0</v>
      </c>
      <c r="R133" s="184">
        <f t="shared" si="2"/>
        <v>0</v>
      </c>
      <c r="S133" s="184">
        <v>0</v>
      </c>
      <c r="T133" s="185">
        <f t="shared" si="3"/>
        <v>0</v>
      </c>
      <c r="AR133" s="24" t="s">
        <v>123</v>
      </c>
      <c r="AT133" s="24" t="s">
        <v>172</v>
      </c>
      <c r="AU133" s="24" t="s">
        <v>83</v>
      </c>
      <c r="AY133" s="24" t="s">
        <v>169</v>
      </c>
      <c r="BE133" s="186">
        <f t="shared" si="4"/>
        <v>0</v>
      </c>
      <c r="BF133" s="186">
        <f t="shared" si="5"/>
        <v>0</v>
      </c>
      <c r="BG133" s="186">
        <f t="shared" si="6"/>
        <v>0</v>
      </c>
      <c r="BH133" s="186">
        <f t="shared" si="7"/>
        <v>0</v>
      </c>
      <c r="BI133" s="186">
        <f t="shared" si="8"/>
        <v>0</v>
      </c>
      <c r="BJ133" s="24" t="s">
        <v>81</v>
      </c>
      <c r="BK133" s="186">
        <f t="shared" si="9"/>
        <v>0</v>
      </c>
      <c r="BL133" s="24" t="s">
        <v>123</v>
      </c>
      <c r="BM133" s="24" t="s">
        <v>223</v>
      </c>
    </row>
    <row r="134" spans="2:65" s="1" customFormat="1" ht="16.5" customHeight="1">
      <c r="B134" s="174"/>
      <c r="C134" s="175" t="s">
        <v>224</v>
      </c>
      <c r="D134" s="175" t="s">
        <v>172</v>
      </c>
      <c r="E134" s="176" t="s">
        <v>225</v>
      </c>
      <c r="F134" s="177" t="s">
        <v>226</v>
      </c>
      <c r="G134" s="178" t="s">
        <v>207</v>
      </c>
      <c r="H134" s="179">
        <v>1</v>
      </c>
      <c r="I134" s="180"/>
      <c r="J134" s="181">
        <f t="shared" si="0"/>
        <v>0</v>
      </c>
      <c r="K134" s="177" t="s">
        <v>5</v>
      </c>
      <c r="L134" s="41"/>
      <c r="M134" s="182" t="s">
        <v>5</v>
      </c>
      <c r="N134" s="183" t="s">
        <v>44</v>
      </c>
      <c r="O134" s="42"/>
      <c r="P134" s="184">
        <f t="shared" si="1"/>
        <v>0</v>
      </c>
      <c r="Q134" s="184">
        <v>0</v>
      </c>
      <c r="R134" s="184">
        <f t="shared" si="2"/>
        <v>0</v>
      </c>
      <c r="S134" s="184">
        <v>0</v>
      </c>
      <c r="T134" s="185">
        <f t="shared" si="3"/>
        <v>0</v>
      </c>
      <c r="AR134" s="24" t="s">
        <v>123</v>
      </c>
      <c r="AT134" s="24" t="s">
        <v>172</v>
      </c>
      <c r="AU134" s="24" t="s">
        <v>83</v>
      </c>
      <c r="AY134" s="24" t="s">
        <v>169</v>
      </c>
      <c r="BE134" s="186">
        <f t="shared" si="4"/>
        <v>0</v>
      </c>
      <c r="BF134" s="186">
        <f t="shared" si="5"/>
        <v>0</v>
      </c>
      <c r="BG134" s="186">
        <f t="shared" si="6"/>
        <v>0</v>
      </c>
      <c r="BH134" s="186">
        <f t="shared" si="7"/>
        <v>0</v>
      </c>
      <c r="BI134" s="186">
        <f t="shared" si="8"/>
        <v>0</v>
      </c>
      <c r="BJ134" s="24" t="s">
        <v>81</v>
      </c>
      <c r="BK134" s="186">
        <f t="shared" si="9"/>
        <v>0</v>
      </c>
      <c r="BL134" s="24" t="s">
        <v>123</v>
      </c>
      <c r="BM134" s="24" t="s">
        <v>227</v>
      </c>
    </row>
    <row r="135" spans="2:63" s="10" customFormat="1" ht="29.85" customHeight="1">
      <c r="B135" s="161"/>
      <c r="D135" s="162" t="s">
        <v>72</v>
      </c>
      <c r="E135" s="172" t="s">
        <v>228</v>
      </c>
      <c r="F135" s="172" t="s">
        <v>229</v>
      </c>
      <c r="I135" s="164"/>
      <c r="J135" s="173">
        <f>BK135</f>
        <v>0</v>
      </c>
      <c r="L135" s="161"/>
      <c r="M135" s="166"/>
      <c r="N135" s="167"/>
      <c r="O135" s="167"/>
      <c r="P135" s="168">
        <f>SUM(P136:P159)</f>
        <v>0</v>
      </c>
      <c r="Q135" s="167"/>
      <c r="R135" s="168">
        <f>SUM(R136:R159)</f>
        <v>0</v>
      </c>
      <c r="S135" s="167"/>
      <c r="T135" s="169">
        <f>SUM(T136:T159)</f>
        <v>0</v>
      </c>
      <c r="AR135" s="162" t="s">
        <v>81</v>
      </c>
      <c r="AT135" s="170" t="s">
        <v>72</v>
      </c>
      <c r="AU135" s="170" t="s">
        <v>81</v>
      </c>
      <c r="AY135" s="162" t="s">
        <v>169</v>
      </c>
      <c r="BK135" s="171">
        <f>SUM(BK136:BK159)</f>
        <v>0</v>
      </c>
    </row>
    <row r="136" spans="2:65" s="1" customFormat="1" ht="16.5" customHeight="1">
      <c r="B136" s="174"/>
      <c r="C136" s="175" t="s">
        <v>230</v>
      </c>
      <c r="D136" s="175" t="s">
        <v>172</v>
      </c>
      <c r="E136" s="176" t="s">
        <v>231</v>
      </c>
      <c r="F136" s="177" t="s">
        <v>232</v>
      </c>
      <c r="G136" s="178" t="s">
        <v>207</v>
      </c>
      <c r="H136" s="179">
        <v>1</v>
      </c>
      <c r="I136" s="180"/>
      <c r="J136" s="181">
        <f>ROUND(I136*H136,2)</f>
        <v>0</v>
      </c>
      <c r="K136" s="177" t="s">
        <v>5</v>
      </c>
      <c r="L136" s="41"/>
      <c r="M136" s="182" t="s">
        <v>5</v>
      </c>
      <c r="N136" s="183" t="s">
        <v>44</v>
      </c>
      <c r="O136" s="42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AR136" s="24" t="s">
        <v>123</v>
      </c>
      <c r="AT136" s="24" t="s">
        <v>172</v>
      </c>
      <c r="AU136" s="24" t="s">
        <v>83</v>
      </c>
      <c r="AY136" s="24" t="s">
        <v>169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4" t="s">
        <v>81</v>
      </c>
      <c r="BK136" s="186">
        <f>ROUND(I136*H136,2)</f>
        <v>0</v>
      </c>
      <c r="BL136" s="24" t="s">
        <v>123</v>
      </c>
      <c r="BM136" s="24" t="s">
        <v>233</v>
      </c>
    </row>
    <row r="137" spans="2:65" s="1" customFormat="1" ht="16.5" customHeight="1">
      <c r="B137" s="174"/>
      <c r="C137" s="175" t="s">
        <v>234</v>
      </c>
      <c r="D137" s="175" t="s">
        <v>172</v>
      </c>
      <c r="E137" s="176" t="s">
        <v>235</v>
      </c>
      <c r="F137" s="177" t="s">
        <v>236</v>
      </c>
      <c r="G137" s="178" t="s">
        <v>207</v>
      </c>
      <c r="H137" s="179">
        <v>5</v>
      </c>
      <c r="I137" s="180"/>
      <c r="J137" s="181">
        <f>ROUND(I137*H137,2)</f>
        <v>0</v>
      </c>
      <c r="K137" s="177" t="s">
        <v>5</v>
      </c>
      <c r="L137" s="41"/>
      <c r="M137" s="182" t="s">
        <v>5</v>
      </c>
      <c r="N137" s="183" t="s">
        <v>44</v>
      </c>
      <c r="O137" s="42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AR137" s="24" t="s">
        <v>123</v>
      </c>
      <c r="AT137" s="24" t="s">
        <v>172</v>
      </c>
      <c r="AU137" s="24" t="s">
        <v>83</v>
      </c>
      <c r="AY137" s="24" t="s">
        <v>169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4" t="s">
        <v>81</v>
      </c>
      <c r="BK137" s="186">
        <f>ROUND(I137*H137,2)</f>
        <v>0</v>
      </c>
      <c r="BL137" s="24" t="s">
        <v>123</v>
      </c>
      <c r="BM137" s="24" t="s">
        <v>237</v>
      </c>
    </row>
    <row r="138" spans="2:65" s="1" customFormat="1" ht="16.5" customHeight="1">
      <c r="B138" s="174"/>
      <c r="C138" s="175" t="s">
        <v>238</v>
      </c>
      <c r="D138" s="175" t="s">
        <v>172</v>
      </c>
      <c r="E138" s="176" t="s">
        <v>239</v>
      </c>
      <c r="F138" s="177" t="s">
        <v>240</v>
      </c>
      <c r="G138" s="178" t="s">
        <v>207</v>
      </c>
      <c r="H138" s="179">
        <v>1</v>
      </c>
      <c r="I138" s="180"/>
      <c r="J138" s="181">
        <f>ROUND(I138*H138,2)</f>
        <v>0</v>
      </c>
      <c r="K138" s="177" t="s">
        <v>5</v>
      </c>
      <c r="L138" s="41"/>
      <c r="M138" s="182" t="s">
        <v>5</v>
      </c>
      <c r="N138" s="183" t="s">
        <v>44</v>
      </c>
      <c r="O138" s="42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AR138" s="24" t="s">
        <v>123</v>
      </c>
      <c r="AT138" s="24" t="s">
        <v>172</v>
      </c>
      <c r="AU138" s="24" t="s">
        <v>83</v>
      </c>
      <c r="AY138" s="24" t="s">
        <v>169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24" t="s">
        <v>81</v>
      </c>
      <c r="BK138" s="186">
        <f>ROUND(I138*H138,2)</f>
        <v>0</v>
      </c>
      <c r="BL138" s="24" t="s">
        <v>123</v>
      </c>
      <c r="BM138" s="24" t="s">
        <v>241</v>
      </c>
    </row>
    <row r="139" spans="2:65" s="1" customFormat="1" ht="16.5" customHeight="1">
      <c r="B139" s="174"/>
      <c r="C139" s="175" t="s">
        <v>242</v>
      </c>
      <c r="D139" s="175" t="s">
        <v>172</v>
      </c>
      <c r="E139" s="176" t="s">
        <v>243</v>
      </c>
      <c r="F139" s="177" t="s">
        <v>244</v>
      </c>
      <c r="G139" s="178" t="s">
        <v>207</v>
      </c>
      <c r="H139" s="179">
        <v>1</v>
      </c>
      <c r="I139" s="180"/>
      <c r="J139" s="181">
        <f>ROUND(I139*H139,2)</f>
        <v>0</v>
      </c>
      <c r="K139" s="177" t="s">
        <v>5</v>
      </c>
      <c r="L139" s="41"/>
      <c r="M139" s="182" t="s">
        <v>5</v>
      </c>
      <c r="N139" s="183" t="s">
        <v>44</v>
      </c>
      <c r="O139" s="42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AR139" s="24" t="s">
        <v>123</v>
      </c>
      <c r="AT139" s="24" t="s">
        <v>172</v>
      </c>
      <c r="AU139" s="24" t="s">
        <v>83</v>
      </c>
      <c r="AY139" s="24" t="s">
        <v>169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4" t="s">
        <v>81</v>
      </c>
      <c r="BK139" s="186">
        <f>ROUND(I139*H139,2)</f>
        <v>0</v>
      </c>
      <c r="BL139" s="24" t="s">
        <v>123</v>
      </c>
      <c r="BM139" s="24" t="s">
        <v>245</v>
      </c>
    </row>
    <row r="140" spans="2:65" s="1" customFormat="1" ht="16.5" customHeight="1">
      <c r="B140" s="174"/>
      <c r="C140" s="175" t="s">
        <v>11</v>
      </c>
      <c r="D140" s="175" t="s">
        <v>172</v>
      </c>
      <c r="E140" s="176" t="s">
        <v>246</v>
      </c>
      <c r="F140" s="177" t="s">
        <v>247</v>
      </c>
      <c r="G140" s="178" t="s">
        <v>207</v>
      </c>
      <c r="H140" s="179">
        <v>1</v>
      </c>
      <c r="I140" s="180"/>
      <c r="J140" s="181">
        <f>ROUND(I140*H140,2)</f>
        <v>0</v>
      </c>
      <c r="K140" s="177" t="s">
        <v>5</v>
      </c>
      <c r="L140" s="41"/>
      <c r="M140" s="182" t="s">
        <v>5</v>
      </c>
      <c r="N140" s="183" t="s">
        <v>44</v>
      </c>
      <c r="O140" s="42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AR140" s="24" t="s">
        <v>123</v>
      </c>
      <c r="AT140" s="24" t="s">
        <v>172</v>
      </c>
      <c r="AU140" s="24" t="s">
        <v>83</v>
      </c>
      <c r="AY140" s="24" t="s">
        <v>169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4" t="s">
        <v>81</v>
      </c>
      <c r="BK140" s="186">
        <f>ROUND(I140*H140,2)</f>
        <v>0</v>
      </c>
      <c r="BL140" s="24" t="s">
        <v>123</v>
      </c>
      <c r="BM140" s="24" t="s">
        <v>248</v>
      </c>
    </row>
    <row r="141" spans="2:51" s="11" customFormat="1" ht="13.5">
      <c r="B141" s="187"/>
      <c r="D141" s="188" t="s">
        <v>177</v>
      </c>
      <c r="E141" s="189" t="s">
        <v>5</v>
      </c>
      <c r="F141" s="190" t="s">
        <v>249</v>
      </c>
      <c r="H141" s="189" t="s">
        <v>5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9" t="s">
        <v>177</v>
      </c>
      <c r="AU141" s="189" t="s">
        <v>83</v>
      </c>
      <c r="AV141" s="11" t="s">
        <v>81</v>
      </c>
      <c r="AW141" s="11" t="s">
        <v>36</v>
      </c>
      <c r="AX141" s="11" t="s">
        <v>73</v>
      </c>
      <c r="AY141" s="189" t="s">
        <v>169</v>
      </c>
    </row>
    <row r="142" spans="2:51" s="11" customFormat="1" ht="13.5">
      <c r="B142" s="187"/>
      <c r="D142" s="188" t="s">
        <v>177</v>
      </c>
      <c r="E142" s="189" t="s">
        <v>5</v>
      </c>
      <c r="F142" s="190" t="s">
        <v>250</v>
      </c>
      <c r="H142" s="189" t="s">
        <v>5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9" t="s">
        <v>177</v>
      </c>
      <c r="AU142" s="189" t="s">
        <v>83</v>
      </c>
      <c r="AV142" s="11" t="s">
        <v>81</v>
      </c>
      <c r="AW142" s="11" t="s">
        <v>36</v>
      </c>
      <c r="AX142" s="11" t="s">
        <v>73</v>
      </c>
      <c r="AY142" s="189" t="s">
        <v>169</v>
      </c>
    </row>
    <row r="143" spans="2:51" s="11" customFormat="1" ht="13.5">
      <c r="B143" s="187"/>
      <c r="D143" s="188" t="s">
        <v>177</v>
      </c>
      <c r="E143" s="189" t="s">
        <v>5</v>
      </c>
      <c r="F143" s="190" t="s">
        <v>251</v>
      </c>
      <c r="H143" s="189" t="s">
        <v>5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9" t="s">
        <v>177</v>
      </c>
      <c r="AU143" s="189" t="s">
        <v>83</v>
      </c>
      <c r="AV143" s="11" t="s">
        <v>81</v>
      </c>
      <c r="AW143" s="11" t="s">
        <v>36</v>
      </c>
      <c r="AX143" s="11" t="s">
        <v>73</v>
      </c>
      <c r="AY143" s="189" t="s">
        <v>169</v>
      </c>
    </row>
    <row r="144" spans="2:51" s="11" customFormat="1" ht="13.5">
      <c r="B144" s="187"/>
      <c r="D144" s="188" t="s">
        <v>177</v>
      </c>
      <c r="E144" s="189" t="s">
        <v>5</v>
      </c>
      <c r="F144" s="190" t="s">
        <v>252</v>
      </c>
      <c r="H144" s="189" t="s">
        <v>5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9" t="s">
        <v>177</v>
      </c>
      <c r="AU144" s="189" t="s">
        <v>83</v>
      </c>
      <c r="AV144" s="11" t="s">
        <v>81</v>
      </c>
      <c r="AW144" s="11" t="s">
        <v>36</v>
      </c>
      <c r="AX144" s="11" t="s">
        <v>73</v>
      </c>
      <c r="AY144" s="189" t="s">
        <v>169</v>
      </c>
    </row>
    <row r="145" spans="2:51" s="12" customFormat="1" ht="13.5">
      <c r="B145" s="195"/>
      <c r="D145" s="188" t="s">
        <v>177</v>
      </c>
      <c r="E145" s="196" t="s">
        <v>5</v>
      </c>
      <c r="F145" s="197" t="s">
        <v>81</v>
      </c>
      <c r="H145" s="198">
        <v>1</v>
      </c>
      <c r="I145" s="199"/>
      <c r="L145" s="195"/>
      <c r="M145" s="200"/>
      <c r="N145" s="201"/>
      <c r="O145" s="201"/>
      <c r="P145" s="201"/>
      <c r="Q145" s="201"/>
      <c r="R145" s="201"/>
      <c r="S145" s="201"/>
      <c r="T145" s="202"/>
      <c r="AT145" s="196" t="s">
        <v>177</v>
      </c>
      <c r="AU145" s="196" t="s">
        <v>83</v>
      </c>
      <c r="AV145" s="12" t="s">
        <v>83</v>
      </c>
      <c r="AW145" s="12" t="s">
        <v>36</v>
      </c>
      <c r="AX145" s="12" t="s">
        <v>73</v>
      </c>
      <c r="AY145" s="196" t="s">
        <v>169</v>
      </c>
    </row>
    <row r="146" spans="2:51" s="13" customFormat="1" ht="13.5">
      <c r="B146" s="203"/>
      <c r="D146" s="188" t="s">
        <v>177</v>
      </c>
      <c r="E146" s="204" t="s">
        <v>5</v>
      </c>
      <c r="F146" s="205" t="s">
        <v>182</v>
      </c>
      <c r="H146" s="206">
        <v>1</v>
      </c>
      <c r="I146" s="207"/>
      <c r="L146" s="203"/>
      <c r="M146" s="208"/>
      <c r="N146" s="209"/>
      <c r="O146" s="209"/>
      <c r="P146" s="209"/>
      <c r="Q146" s="209"/>
      <c r="R146" s="209"/>
      <c r="S146" s="209"/>
      <c r="T146" s="210"/>
      <c r="AT146" s="204" t="s">
        <v>177</v>
      </c>
      <c r="AU146" s="204" t="s">
        <v>83</v>
      </c>
      <c r="AV146" s="13" t="s">
        <v>123</v>
      </c>
      <c r="AW146" s="13" t="s">
        <v>36</v>
      </c>
      <c r="AX146" s="13" t="s">
        <v>81</v>
      </c>
      <c r="AY146" s="204" t="s">
        <v>169</v>
      </c>
    </row>
    <row r="147" spans="2:51" s="12" customFormat="1" ht="13.5">
      <c r="B147" s="195"/>
      <c r="D147" s="188" t="s">
        <v>177</v>
      </c>
      <c r="E147" s="196" t="s">
        <v>5</v>
      </c>
      <c r="F147" s="197" t="s">
        <v>5</v>
      </c>
      <c r="H147" s="198">
        <v>0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177</v>
      </c>
      <c r="AU147" s="196" t="s">
        <v>83</v>
      </c>
      <c r="AV147" s="12" t="s">
        <v>83</v>
      </c>
      <c r="AW147" s="12" t="s">
        <v>36</v>
      </c>
      <c r="AX147" s="12" t="s">
        <v>73</v>
      </c>
      <c r="AY147" s="196" t="s">
        <v>169</v>
      </c>
    </row>
    <row r="148" spans="2:51" s="12" customFormat="1" ht="13.5">
      <c r="B148" s="195"/>
      <c r="D148" s="188" t="s">
        <v>177</v>
      </c>
      <c r="E148" s="196" t="s">
        <v>5</v>
      </c>
      <c r="F148" s="197" t="s">
        <v>5</v>
      </c>
      <c r="H148" s="198">
        <v>0</v>
      </c>
      <c r="I148" s="199"/>
      <c r="L148" s="195"/>
      <c r="M148" s="200"/>
      <c r="N148" s="201"/>
      <c r="O148" s="201"/>
      <c r="P148" s="201"/>
      <c r="Q148" s="201"/>
      <c r="R148" s="201"/>
      <c r="S148" s="201"/>
      <c r="T148" s="202"/>
      <c r="AT148" s="196" t="s">
        <v>177</v>
      </c>
      <c r="AU148" s="196" t="s">
        <v>83</v>
      </c>
      <c r="AV148" s="12" t="s">
        <v>83</v>
      </c>
      <c r="AW148" s="12" t="s">
        <v>36</v>
      </c>
      <c r="AX148" s="12" t="s">
        <v>73</v>
      </c>
      <c r="AY148" s="196" t="s">
        <v>169</v>
      </c>
    </row>
    <row r="149" spans="2:51" s="12" customFormat="1" ht="13.5">
      <c r="B149" s="195"/>
      <c r="D149" s="188" t="s">
        <v>177</v>
      </c>
      <c r="E149" s="196" t="s">
        <v>5</v>
      </c>
      <c r="F149" s="197" t="s">
        <v>5</v>
      </c>
      <c r="H149" s="198">
        <v>0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177</v>
      </c>
      <c r="AU149" s="196" t="s">
        <v>83</v>
      </c>
      <c r="AV149" s="12" t="s">
        <v>83</v>
      </c>
      <c r="AW149" s="12" t="s">
        <v>36</v>
      </c>
      <c r="AX149" s="12" t="s">
        <v>73</v>
      </c>
      <c r="AY149" s="196" t="s">
        <v>169</v>
      </c>
    </row>
    <row r="150" spans="2:51" s="12" customFormat="1" ht="13.5">
      <c r="B150" s="195"/>
      <c r="D150" s="188" t="s">
        <v>177</v>
      </c>
      <c r="E150" s="196" t="s">
        <v>5</v>
      </c>
      <c r="F150" s="197" t="s">
        <v>5</v>
      </c>
      <c r="H150" s="198">
        <v>0</v>
      </c>
      <c r="I150" s="199"/>
      <c r="L150" s="195"/>
      <c r="M150" s="200"/>
      <c r="N150" s="201"/>
      <c r="O150" s="201"/>
      <c r="P150" s="201"/>
      <c r="Q150" s="201"/>
      <c r="R150" s="201"/>
      <c r="S150" s="201"/>
      <c r="T150" s="202"/>
      <c r="AT150" s="196" t="s">
        <v>177</v>
      </c>
      <c r="AU150" s="196" t="s">
        <v>83</v>
      </c>
      <c r="AV150" s="12" t="s">
        <v>83</v>
      </c>
      <c r="AW150" s="12" t="s">
        <v>36</v>
      </c>
      <c r="AX150" s="12" t="s">
        <v>73</v>
      </c>
      <c r="AY150" s="196" t="s">
        <v>169</v>
      </c>
    </row>
    <row r="151" spans="2:51" s="12" customFormat="1" ht="13.5">
      <c r="B151" s="195"/>
      <c r="D151" s="188" t="s">
        <v>177</v>
      </c>
      <c r="E151" s="196" t="s">
        <v>5</v>
      </c>
      <c r="F151" s="197" t="s">
        <v>5</v>
      </c>
      <c r="H151" s="198">
        <v>0</v>
      </c>
      <c r="I151" s="199"/>
      <c r="L151" s="195"/>
      <c r="M151" s="200"/>
      <c r="N151" s="201"/>
      <c r="O151" s="201"/>
      <c r="P151" s="201"/>
      <c r="Q151" s="201"/>
      <c r="R151" s="201"/>
      <c r="S151" s="201"/>
      <c r="T151" s="202"/>
      <c r="AT151" s="196" t="s">
        <v>177</v>
      </c>
      <c r="AU151" s="196" t="s">
        <v>83</v>
      </c>
      <c r="AV151" s="12" t="s">
        <v>83</v>
      </c>
      <c r="AW151" s="12" t="s">
        <v>36</v>
      </c>
      <c r="AX151" s="12" t="s">
        <v>73</v>
      </c>
      <c r="AY151" s="196" t="s">
        <v>169</v>
      </c>
    </row>
    <row r="152" spans="2:51" s="12" customFormat="1" ht="13.5">
      <c r="B152" s="195"/>
      <c r="D152" s="188" t="s">
        <v>177</v>
      </c>
      <c r="E152" s="196" t="s">
        <v>5</v>
      </c>
      <c r="F152" s="197" t="s">
        <v>5</v>
      </c>
      <c r="H152" s="198">
        <v>0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177</v>
      </c>
      <c r="AU152" s="196" t="s">
        <v>83</v>
      </c>
      <c r="AV152" s="12" t="s">
        <v>83</v>
      </c>
      <c r="AW152" s="12" t="s">
        <v>36</v>
      </c>
      <c r="AX152" s="12" t="s">
        <v>73</v>
      </c>
      <c r="AY152" s="196" t="s">
        <v>169</v>
      </c>
    </row>
    <row r="153" spans="2:51" s="12" customFormat="1" ht="13.5">
      <c r="B153" s="195"/>
      <c r="D153" s="188" t="s">
        <v>177</v>
      </c>
      <c r="E153" s="196" t="s">
        <v>5</v>
      </c>
      <c r="F153" s="197" t="s">
        <v>5</v>
      </c>
      <c r="H153" s="198">
        <v>0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177</v>
      </c>
      <c r="AU153" s="196" t="s">
        <v>83</v>
      </c>
      <c r="AV153" s="12" t="s">
        <v>83</v>
      </c>
      <c r="AW153" s="12" t="s">
        <v>36</v>
      </c>
      <c r="AX153" s="12" t="s">
        <v>73</v>
      </c>
      <c r="AY153" s="196" t="s">
        <v>169</v>
      </c>
    </row>
    <row r="154" spans="2:51" s="12" customFormat="1" ht="13.5">
      <c r="B154" s="195"/>
      <c r="D154" s="188" t="s">
        <v>177</v>
      </c>
      <c r="E154" s="196" t="s">
        <v>5</v>
      </c>
      <c r="F154" s="197" t="s">
        <v>5</v>
      </c>
      <c r="H154" s="198">
        <v>0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177</v>
      </c>
      <c r="AU154" s="196" t="s">
        <v>83</v>
      </c>
      <c r="AV154" s="12" t="s">
        <v>83</v>
      </c>
      <c r="AW154" s="12" t="s">
        <v>36</v>
      </c>
      <c r="AX154" s="12" t="s">
        <v>73</v>
      </c>
      <c r="AY154" s="196" t="s">
        <v>169</v>
      </c>
    </row>
    <row r="155" spans="2:65" s="1" customFormat="1" ht="16.5" customHeight="1">
      <c r="B155" s="174"/>
      <c r="C155" s="175" t="s">
        <v>253</v>
      </c>
      <c r="D155" s="175" t="s">
        <v>172</v>
      </c>
      <c r="E155" s="176" t="s">
        <v>254</v>
      </c>
      <c r="F155" s="177" t="s">
        <v>255</v>
      </c>
      <c r="G155" s="178" t="s">
        <v>207</v>
      </c>
      <c r="H155" s="179">
        <v>1</v>
      </c>
      <c r="I155" s="180"/>
      <c r="J155" s="181">
        <f>ROUND(I155*H155,2)</f>
        <v>0</v>
      </c>
      <c r="K155" s="177" t="s">
        <v>5</v>
      </c>
      <c r="L155" s="41"/>
      <c r="M155" s="182" t="s">
        <v>5</v>
      </c>
      <c r="N155" s="183" t="s">
        <v>44</v>
      </c>
      <c r="O155" s="42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AR155" s="24" t="s">
        <v>123</v>
      </c>
      <c r="AT155" s="24" t="s">
        <v>172</v>
      </c>
      <c r="AU155" s="24" t="s">
        <v>83</v>
      </c>
      <c r="AY155" s="24" t="s">
        <v>169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4" t="s">
        <v>81</v>
      </c>
      <c r="BK155" s="186">
        <f>ROUND(I155*H155,2)</f>
        <v>0</v>
      </c>
      <c r="BL155" s="24" t="s">
        <v>123</v>
      </c>
      <c r="BM155" s="24" t="s">
        <v>256</v>
      </c>
    </row>
    <row r="156" spans="2:65" s="1" customFormat="1" ht="16.5" customHeight="1">
      <c r="B156" s="174"/>
      <c r="C156" s="175" t="s">
        <v>257</v>
      </c>
      <c r="D156" s="175" t="s">
        <v>172</v>
      </c>
      <c r="E156" s="176" t="s">
        <v>258</v>
      </c>
      <c r="F156" s="177" t="s">
        <v>259</v>
      </c>
      <c r="G156" s="178" t="s">
        <v>190</v>
      </c>
      <c r="H156" s="179">
        <v>1</v>
      </c>
      <c r="I156" s="180"/>
      <c r="J156" s="181">
        <f>ROUND(I156*H156,2)</f>
        <v>0</v>
      </c>
      <c r="K156" s="177" t="s">
        <v>5</v>
      </c>
      <c r="L156" s="41"/>
      <c r="M156" s="182" t="s">
        <v>5</v>
      </c>
      <c r="N156" s="183" t="s">
        <v>44</v>
      </c>
      <c r="O156" s="42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AR156" s="24" t="s">
        <v>123</v>
      </c>
      <c r="AT156" s="24" t="s">
        <v>172</v>
      </c>
      <c r="AU156" s="24" t="s">
        <v>83</v>
      </c>
      <c r="AY156" s="24" t="s">
        <v>169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24" t="s">
        <v>81</v>
      </c>
      <c r="BK156" s="186">
        <f>ROUND(I156*H156,2)</f>
        <v>0</v>
      </c>
      <c r="BL156" s="24" t="s">
        <v>123</v>
      </c>
      <c r="BM156" s="24" t="s">
        <v>260</v>
      </c>
    </row>
    <row r="157" spans="2:65" s="1" customFormat="1" ht="16.5" customHeight="1">
      <c r="B157" s="174"/>
      <c r="C157" s="175" t="s">
        <v>261</v>
      </c>
      <c r="D157" s="175" t="s">
        <v>172</v>
      </c>
      <c r="E157" s="176" t="s">
        <v>262</v>
      </c>
      <c r="F157" s="177" t="s">
        <v>263</v>
      </c>
      <c r="G157" s="178" t="s">
        <v>190</v>
      </c>
      <c r="H157" s="179">
        <v>1</v>
      </c>
      <c r="I157" s="180"/>
      <c r="J157" s="181">
        <f>ROUND(I157*H157,2)</f>
        <v>0</v>
      </c>
      <c r="K157" s="177" t="s">
        <v>5</v>
      </c>
      <c r="L157" s="41"/>
      <c r="M157" s="182" t="s">
        <v>5</v>
      </c>
      <c r="N157" s="183" t="s">
        <v>44</v>
      </c>
      <c r="O157" s="42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AR157" s="24" t="s">
        <v>123</v>
      </c>
      <c r="AT157" s="24" t="s">
        <v>172</v>
      </c>
      <c r="AU157" s="24" t="s">
        <v>83</v>
      </c>
      <c r="AY157" s="24" t="s">
        <v>169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4" t="s">
        <v>81</v>
      </c>
      <c r="BK157" s="186">
        <f>ROUND(I157*H157,2)</f>
        <v>0</v>
      </c>
      <c r="BL157" s="24" t="s">
        <v>123</v>
      </c>
      <c r="BM157" s="24" t="s">
        <v>264</v>
      </c>
    </row>
    <row r="158" spans="2:65" s="1" customFormat="1" ht="16.5" customHeight="1">
      <c r="B158" s="174"/>
      <c r="C158" s="175" t="s">
        <v>265</v>
      </c>
      <c r="D158" s="175" t="s">
        <v>172</v>
      </c>
      <c r="E158" s="176" t="s">
        <v>266</v>
      </c>
      <c r="F158" s="177" t="s">
        <v>267</v>
      </c>
      <c r="G158" s="178" t="s">
        <v>190</v>
      </c>
      <c r="H158" s="179">
        <v>1</v>
      </c>
      <c r="I158" s="180"/>
      <c r="J158" s="181">
        <f>ROUND(I158*H158,2)</f>
        <v>0</v>
      </c>
      <c r="K158" s="177" t="s">
        <v>5</v>
      </c>
      <c r="L158" s="41"/>
      <c r="M158" s="182" t="s">
        <v>5</v>
      </c>
      <c r="N158" s="183" t="s">
        <v>44</v>
      </c>
      <c r="O158" s="42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AR158" s="24" t="s">
        <v>123</v>
      </c>
      <c r="AT158" s="24" t="s">
        <v>172</v>
      </c>
      <c r="AU158" s="24" t="s">
        <v>83</v>
      </c>
      <c r="AY158" s="24" t="s">
        <v>169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24" t="s">
        <v>81</v>
      </c>
      <c r="BK158" s="186">
        <f>ROUND(I158*H158,2)</f>
        <v>0</v>
      </c>
      <c r="BL158" s="24" t="s">
        <v>123</v>
      </c>
      <c r="BM158" s="24" t="s">
        <v>268</v>
      </c>
    </row>
    <row r="159" spans="2:65" s="1" customFormat="1" ht="38.25" customHeight="1">
      <c r="B159" s="174"/>
      <c r="C159" s="175" t="s">
        <v>269</v>
      </c>
      <c r="D159" s="175" t="s">
        <v>172</v>
      </c>
      <c r="E159" s="176" t="s">
        <v>270</v>
      </c>
      <c r="F159" s="177" t="s">
        <v>271</v>
      </c>
      <c r="G159" s="178" t="s">
        <v>190</v>
      </c>
      <c r="H159" s="179">
        <v>1</v>
      </c>
      <c r="I159" s="180"/>
      <c r="J159" s="181">
        <f>ROUND(I159*H159,2)</f>
        <v>0</v>
      </c>
      <c r="K159" s="177" t="s">
        <v>5</v>
      </c>
      <c r="L159" s="41"/>
      <c r="M159" s="182" t="s">
        <v>5</v>
      </c>
      <c r="N159" s="183" t="s">
        <v>44</v>
      </c>
      <c r="O159" s="42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AR159" s="24" t="s">
        <v>123</v>
      </c>
      <c r="AT159" s="24" t="s">
        <v>172</v>
      </c>
      <c r="AU159" s="24" t="s">
        <v>83</v>
      </c>
      <c r="AY159" s="24" t="s">
        <v>169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24" t="s">
        <v>81</v>
      </c>
      <c r="BK159" s="186">
        <f>ROUND(I159*H159,2)</f>
        <v>0</v>
      </c>
      <c r="BL159" s="24" t="s">
        <v>123</v>
      </c>
      <c r="BM159" s="24" t="s">
        <v>272</v>
      </c>
    </row>
    <row r="160" spans="2:63" s="10" customFormat="1" ht="29.85" customHeight="1">
      <c r="B160" s="161"/>
      <c r="D160" s="162" t="s">
        <v>72</v>
      </c>
      <c r="E160" s="172" t="s">
        <v>273</v>
      </c>
      <c r="F160" s="172" t="s">
        <v>274</v>
      </c>
      <c r="I160" s="164"/>
      <c r="J160" s="173">
        <f>BK160</f>
        <v>0</v>
      </c>
      <c r="L160" s="161"/>
      <c r="M160" s="166"/>
      <c r="N160" s="167"/>
      <c r="O160" s="167"/>
      <c r="P160" s="168">
        <f>P161</f>
        <v>0</v>
      </c>
      <c r="Q160" s="167"/>
      <c r="R160" s="168">
        <f>R161</f>
        <v>0</v>
      </c>
      <c r="S160" s="167"/>
      <c r="T160" s="169">
        <f>T161</f>
        <v>0</v>
      </c>
      <c r="AR160" s="162" t="s">
        <v>81</v>
      </c>
      <c r="AT160" s="170" t="s">
        <v>72</v>
      </c>
      <c r="AU160" s="170" t="s">
        <v>81</v>
      </c>
      <c r="AY160" s="162" t="s">
        <v>169</v>
      </c>
      <c r="BK160" s="171">
        <f>BK161</f>
        <v>0</v>
      </c>
    </row>
    <row r="161" spans="2:65" s="1" customFormat="1" ht="16.5" customHeight="1">
      <c r="B161" s="174"/>
      <c r="C161" s="175" t="s">
        <v>10</v>
      </c>
      <c r="D161" s="175" t="s">
        <v>172</v>
      </c>
      <c r="E161" s="176" t="s">
        <v>275</v>
      </c>
      <c r="F161" s="177" t="s">
        <v>276</v>
      </c>
      <c r="G161" s="178" t="s">
        <v>207</v>
      </c>
      <c r="H161" s="179">
        <v>1</v>
      </c>
      <c r="I161" s="180"/>
      <c r="J161" s="181">
        <f>ROUND(I161*H161,2)</f>
        <v>0</v>
      </c>
      <c r="K161" s="177" t="s">
        <v>5</v>
      </c>
      <c r="L161" s="41"/>
      <c r="M161" s="182" t="s">
        <v>5</v>
      </c>
      <c r="N161" s="183" t="s">
        <v>44</v>
      </c>
      <c r="O161" s="42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AR161" s="24" t="s">
        <v>123</v>
      </c>
      <c r="AT161" s="24" t="s">
        <v>172</v>
      </c>
      <c r="AU161" s="24" t="s">
        <v>83</v>
      </c>
      <c r="AY161" s="24" t="s">
        <v>169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24" t="s">
        <v>81</v>
      </c>
      <c r="BK161" s="186">
        <f>ROUND(I161*H161,2)</f>
        <v>0</v>
      </c>
      <c r="BL161" s="24" t="s">
        <v>123</v>
      </c>
      <c r="BM161" s="24" t="s">
        <v>277</v>
      </c>
    </row>
    <row r="162" spans="2:63" s="10" customFormat="1" ht="29.85" customHeight="1">
      <c r="B162" s="161"/>
      <c r="D162" s="162" t="s">
        <v>72</v>
      </c>
      <c r="E162" s="172" t="s">
        <v>220</v>
      </c>
      <c r="F162" s="172" t="s">
        <v>278</v>
      </c>
      <c r="I162" s="164"/>
      <c r="J162" s="173">
        <f>BK162</f>
        <v>0</v>
      </c>
      <c r="L162" s="161"/>
      <c r="M162" s="166"/>
      <c r="N162" s="167"/>
      <c r="O162" s="167"/>
      <c r="P162" s="168">
        <f>SUM(P163:P212)</f>
        <v>0</v>
      </c>
      <c r="Q162" s="167"/>
      <c r="R162" s="168">
        <f>SUM(R163:R212)</f>
        <v>0</v>
      </c>
      <c r="S162" s="167"/>
      <c r="T162" s="169">
        <f>SUM(T163:T212)</f>
        <v>30.004080000000002</v>
      </c>
      <c r="AR162" s="162" t="s">
        <v>81</v>
      </c>
      <c r="AT162" s="170" t="s">
        <v>72</v>
      </c>
      <c r="AU162" s="170" t="s">
        <v>81</v>
      </c>
      <c r="AY162" s="162" t="s">
        <v>169</v>
      </c>
      <c r="BK162" s="171">
        <f>SUM(BK163:BK212)</f>
        <v>0</v>
      </c>
    </row>
    <row r="163" spans="2:65" s="1" customFormat="1" ht="38.25" customHeight="1">
      <c r="B163" s="174"/>
      <c r="C163" s="175" t="s">
        <v>279</v>
      </c>
      <c r="D163" s="175" t="s">
        <v>172</v>
      </c>
      <c r="E163" s="176" t="s">
        <v>280</v>
      </c>
      <c r="F163" s="177" t="s">
        <v>281</v>
      </c>
      <c r="G163" s="178" t="s">
        <v>94</v>
      </c>
      <c r="H163" s="179">
        <v>118</v>
      </c>
      <c r="I163" s="180"/>
      <c r="J163" s="181">
        <f>ROUND(I163*H163,2)</f>
        <v>0</v>
      </c>
      <c r="K163" s="177" t="s">
        <v>5</v>
      </c>
      <c r="L163" s="41"/>
      <c r="M163" s="182" t="s">
        <v>5</v>
      </c>
      <c r="N163" s="183" t="s">
        <v>44</v>
      </c>
      <c r="O163" s="42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AR163" s="24" t="s">
        <v>123</v>
      </c>
      <c r="AT163" s="24" t="s">
        <v>172</v>
      </c>
      <c r="AU163" s="24" t="s">
        <v>83</v>
      </c>
      <c r="AY163" s="24" t="s">
        <v>169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4" t="s">
        <v>81</v>
      </c>
      <c r="BK163" s="186">
        <f>ROUND(I163*H163,2)</f>
        <v>0</v>
      </c>
      <c r="BL163" s="24" t="s">
        <v>123</v>
      </c>
      <c r="BM163" s="24" t="s">
        <v>282</v>
      </c>
    </row>
    <row r="164" spans="2:51" s="11" customFormat="1" ht="13.5">
      <c r="B164" s="187"/>
      <c r="D164" s="188" t="s">
        <v>177</v>
      </c>
      <c r="E164" s="189" t="s">
        <v>5</v>
      </c>
      <c r="F164" s="190" t="s">
        <v>283</v>
      </c>
      <c r="H164" s="189" t="s">
        <v>5</v>
      </c>
      <c r="I164" s="191"/>
      <c r="L164" s="187"/>
      <c r="M164" s="192"/>
      <c r="N164" s="193"/>
      <c r="O164" s="193"/>
      <c r="P164" s="193"/>
      <c r="Q164" s="193"/>
      <c r="R164" s="193"/>
      <c r="S164" s="193"/>
      <c r="T164" s="194"/>
      <c r="AT164" s="189" t="s">
        <v>177</v>
      </c>
      <c r="AU164" s="189" t="s">
        <v>83</v>
      </c>
      <c r="AV164" s="11" t="s">
        <v>81</v>
      </c>
      <c r="AW164" s="11" t="s">
        <v>36</v>
      </c>
      <c r="AX164" s="11" t="s">
        <v>73</v>
      </c>
      <c r="AY164" s="189" t="s">
        <v>169</v>
      </c>
    </row>
    <row r="165" spans="2:51" s="11" customFormat="1" ht="13.5">
      <c r="B165" s="187"/>
      <c r="D165" s="188" t="s">
        <v>177</v>
      </c>
      <c r="E165" s="189" t="s">
        <v>5</v>
      </c>
      <c r="F165" s="190" t="s">
        <v>284</v>
      </c>
      <c r="H165" s="189" t="s">
        <v>5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9" t="s">
        <v>177</v>
      </c>
      <c r="AU165" s="189" t="s">
        <v>83</v>
      </c>
      <c r="AV165" s="11" t="s">
        <v>81</v>
      </c>
      <c r="AW165" s="11" t="s">
        <v>36</v>
      </c>
      <c r="AX165" s="11" t="s">
        <v>73</v>
      </c>
      <c r="AY165" s="189" t="s">
        <v>169</v>
      </c>
    </row>
    <row r="166" spans="2:51" s="12" customFormat="1" ht="13.5">
      <c r="B166" s="195"/>
      <c r="D166" s="188" t="s">
        <v>177</v>
      </c>
      <c r="E166" s="196" t="s">
        <v>5</v>
      </c>
      <c r="F166" s="197" t="s">
        <v>285</v>
      </c>
      <c r="H166" s="198">
        <v>118</v>
      </c>
      <c r="I166" s="199"/>
      <c r="L166" s="195"/>
      <c r="M166" s="200"/>
      <c r="N166" s="201"/>
      <c r="O166" s="201"/>
      <c r="P166" s="201"/>
      <c r="Q166" s="201"/>
      <c r="R166" s="201"/>
      <c r="S166" s="201"/>
      <c r="T166" s="202"/>
      <c r="AT166" s="196" t="s">
        <v>177</v>
      </c>
      <c r="AU166" s="196" t="s">
        <v>83</v>
      </c>
      <c r="AV166" s="12" t="s">
        <v>83</v>
      </c>
      <c r="AW166" s="12" t="s">
        <v>36</v>
      </c>
      <c r="AX166" s="12" t="s">
        <v>73</v>
      </c>
      <c r="AY166" s="196" t="s">
        <v>169</v>
      </c>
    </row>
    <row r="167" spans="2:51" s="13" customFormat="1" ht="13.5">
      <c r="B167" s="203"/>
      <c r="D167" s="188" t="s">
        <v>177</v>
      </c>
      <c r="E167" s="204" t="s">
        <v>286</v>
      </c>
      <c r="F167" s="205" t="s">
        <v>182</v>
      </c>
      <c r="H167" s="206">
        <v>118</v>
      </c>
      <c r="I167" s="207"/>
      <c r="L167" s="203"/>
      <c r="M167" s="208"/>
      <c r="N167" s="209"/>
      <c r="O167" s="209"/>
      <c r="P167" s="209"/>
      <c r="Q167" s="209"/>
      <c r="R167" s="209"/>
      <c r="S167" s="209"/>
      <c r="T167" s="210"/>
      <c r="AT167" s="204" t="s">
        <v>177</v>
      </c>
      <c r="AU167" s="204" t="s">
        <v>83</v>
      </c>
      <c r="AV167" s="13" t="s">
        <v>123</v>
      </c>
      <c r="AW167" s="13" t="s">
        <v>36</v>
      </c>
      <c r="AX167" s="13" t="s">
        <v>81</v>
      </c>
      <c r="AY167" s="204" t="s">
        <v>169</v>
      </c>
    </row>
    <row r="168" spans="2:65" s="1" customFormat="1" ht="16.5" customHeight="1">
      <c r="B168" s="174"/>
      <c r="C168" s="175" t="s">
        <v>287</v>
      </c>
      <c r="D168" s="175" t="s">
        <v>172</v>
      </c>
      <c r="E168" s="176" t="s">
        <v>288</v>
      </c>
      <c r="F168" s="177" t="s">
        <v>289</v>
      </c>
      <c r="G168" s="178" t="s">
        <v>290</v>
      </c>
      <c r="H168" s="179">
        <v>1554.8</v>
      </c>
      <c r="I168" s="180"/>
      <c r="J168" s="181">
        <f>ROUND(I168*H168,2)</f>
        <v>0</v>
      </c>
      <c r="K168" s="177" t="s">
        <v>5</v>
      </c>
      <c r="L168" s="41"/>
      <c r="M168" s="182" t="s">
        <v>5</v>
      </c>
      <c r="N168" s="183" t="s">
        <v>44</v>
      </c>
      <c r="O168" s="42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AR168" s="24" t="s">
        <v>123</v>
      </c>
      <c r="AT168" s="24" t="s">
        <v>172</v>
      </c>
      <c r="AU168" s="24" t="s">
        <v>83</v>
      </c>
      <c r="AY168" s="24" t="s">
        <v>169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24" t="s">
        <v>81</v>
      </c>
      <c r="BK168" s="186">
        <f>ROUND(I168*H168,2)</f>
        <v>0</v>
      </c>
      <c r="BL168" s="24" t="s">
        <v>123</v>
      </c>
      <c r="BM168" s="24" t="s">
        <v>291</v>
      </c>
    </row>
    <row r="169" spans="2:51" s="11" customFormat="1" ht="13.5">
      <c r="B169" s="187"/>
      <c r="D169" s="188" t="s">
        <v>177</v>
      </c>
      <c r="E169" s="189" t="s">
        <v>5</v>
      </c>
      <c r="F169" s="190" t="s">
        <v>283</v>
      </c>
      <c r="H169" s="189" t="s">
        <v>5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9" t="s">
        <v>177</v>
      </c>
      <c r="AU169" s="189" t="s">
        <v>83</v>
      </c>
      <c r="AV169" s="11" t="s">
        <v>81</v>
      </c>
      <c r="AW169" s="11" t="s">
        <v>36</v>
      </c>
      <c r="AX169" s="11" t="s">
        <v>73</v>
      </c>
      <c r="AY169" s="189" t="s">
        <v>169</v>
      </c>
    </row>
    <row r="170" spans="2:51" s="11" customFormat="1" ht="13.5">
      <c r="B170" s="187"/>
      <c r="D170" s="188" t="s">
        <v>177</v>
      </c>
      <c r="E170" s="189" t="s">
        <v>5</v>
      </c>
      <c r="F170" s="190" t="s">
        <v>292</v>
      </c>
      <c r="H170" s="189" t="s">
        <v>5</v>
      </c>
      <c r="I170" s="191"/>
      <c r="L170" s="187"/>
      <c r="M170" s="192"/>
      <c r="N170" s="193"/>
      <c r="O170" s="193"/>
      <c r="P170" s="193"/>
      <c r="Q170" s="193"/>
      <c r="R170" s="193"/>
      <c r="S170" s="193"/>
      <c r="T170" s="194"/>
      <c r="AT170" s="189" t="s">
        <v>177</v>
      </c>
      <c r="AU170" s="189" t="s">
        <v>83</v>
      </c>
      <c r="AV170" s="11" t="s">
        <v>81</v>
      </c>
      <c r="AW170" s="11" t="s">
        <v>36</v>
      </c>
      <c r="AX170" s="11" t="s">
        <v>73</v>
      </c>
      <c r="AY170" s="189" t="s">
        <v>169</v>
      </c>
    </row>
    <row r="171" spans="2:51" s="12" customFormat="1" ht="13.5">
      <c r="B171" s="195"/>
      <c r="D171" s="188" t="s">
        <v>177</v>
      </c>
      <c r="E171" s="196" t="s">
        <v>5</v>
      </c>
      <c r="F171" s="197" t="s">
        <v>293</v>
      </c>
      <c r="H171" s="198">
        <v>792</v>
      </c>
      <c r="I171" s="199"/>
      <c r="L171" s="195"/>
      <c r="M171" s="200"/>
      <c r="N171" s="201"/>
      <c r="O171" s="201"/>
      <c r="P171" s="201"/>
      <c r="Q171" s="201"/>
      <c r="R171" s="201"/>
      <c r="S171" s="201"/>
      <c r="T171" s="202"/>
      <c r="AT171" s="196" t="s">
        <v>177</v>
      </c>
      <c r="AU171" s="196" t="s">
        <v>83</v>
      </c>
      <c r="AV171" s="12" t="s">
        <v>83</v>
      </c>
      <c r="AW171" s="12" t="s">
        <v>36</v>
      </c>
      <c r="AX171" s="12" t="s">
        <v>73</v>
      </c>
      <c r="AY171" s="196" t="s">
        <v>169</v>
      </c>
    </row>
    <row r="172" spans="2:51" s="12" customFormat="1" ht="13.5">
      <c r="B172" s="195"/>
      <c r="D172" s="188" t="s">
        <v>177</v>
      </c>
      <c r="E172" s="196" t="s">
        <v>5</v>
      </c>
      <c r="F172" s="197" t="s">
        <v>294</v>
      </c>
      <c r="H172" s="198">
        <v>739.4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177</v>
      </c>
      <c r="AU172" s="196" t="s">
        <v>83</v>
      </c>
      <c r="AV172" s="12" t="s">
        <v>83</v>
      </c>
      <c r="AW172" s="12" t="s">
        <v>36</v>
      </c>
      <c r="AX172" s="12" t="s">
        <v>73</v>
      </c>
      <c r="AY172" s="196" t="s">
        <v>169</v>
      </c>
    </row>
    <row r="173" spans="2:51" s="12" customFormat="1" ht="13.5">
      <c r="B173" s="195"/>
      <c r="D173" s="188" t="s">
        <v>177</v>
      </c>
      <c r="E173" s="196" t="s">
        <v>5</v>
      </c>
      <c r="F173" s="197" t="s">
        <v>295</v>
      </c>
      <c r="H173" s="198">
        <v>23.4</v>
      </c>
      <c r="I173" s="199"/>
      <c r="L173" s="195"/>
      <c r="M173" s="200"/>
      <c r="N173" s="201"/>
      <c r="O173" s="201"/>
      <c r="P173" s="201"/>
      <c r="Q173" s="201"/>
      <c r="R173" s="201"/>
      <c r="S173" s="201"/>
      <c r="T173" s="202"/>
      <c r="AT173" s="196" t="s">
        <v>177</v>
      </c>
      <c r="AU173" s="196" t="s">
        <v>83</v>
      </c>
      <c r="AV173" s="12" t="s">
        <v>83</v>
      </c>
      <c r="AW173" s="12" t="s">
        <v>36</v>
      </c>
      <c r="AX173" s="12" t="s">
        <v>73</v>
      </c>
      <c r="AY173" s="196" t="s">
        <v>169</v>
      </c>
    </row>
    <row r="174" spans="2:51" s="13" customFormat="1" ht="13.5">
      <c r="B174" s="203"/>
      <c r="D174" s="188" t="s">
        <v>177</v>
      </c>
      <c r="E174" s="204" t="s">
        <v>5</v>
      </c>
      <c r="F174" s="205" t="s">
        <v>182</v>
      </c>
      <c r="H174" s="206">
        <v>1554.8</v>
      </c>
      <c r="I174" s="207"/>
      <c r="L174" s="203"/>
      <c r="M174" s="208"/>
      <c r="N174" s="209"/>
      <c r="O174" s="209"/>
      <c r="P174" s="209"/>
      <c r="Q174" s="209"/>
      <c r="R174" s="209"/>
      <c r="S174" s="209"/>
      <c r="T174" s="210"/>
      <c r="AT174" s="204" t="s">
        <v>177</v>
      </c>
      <c r="AU174" s="204" t="s">
        <v>83</v>
      </c>
      <c r="AV174" s="13" t="s">
        <v>123</v>
      </c>
      <c r="AW174" s="13" t="s">
        <v>36</v>
      </c>
      <c r="AX174" s="13" t="s">
        <v>81</v>
      </c>
      <c r="AY174" s="204" t="s">
        <v>169</v>
      </c>
    </row>
    <row r="175" spans="2:65" s="1" customFormat="1" ht="16.5" customHeight="1">
      <c r="B175" s="174"/>
      <c r="C175" s="175" t="s">
        <v>296</v>
      </c>
      <c r="D175" s="175" t="s">
        <v>172</v>
      </c>
      <c r="E175" s="176" t="s">
        <v>297</v>
      </c>
      <c r="F175" s="177" t="s">
        <v>298</v>
      </c>
      <c r="G175" s="178" t="s">
        <v>115</v>
      </c>
      <c r="H175" s="179">
        <v>2.72</v>
      </c>
      <c r="I175" s="180"/>
      <c r="J175" s="181">
        <f>ROUND(I175*H175,2)</f>
        <v>0</v>
      </c>
      <c r="K175" s="177" t="s">
        <v>5</v>
      </c>
      <c r="L175" s="41"/>
      <c r="M175" s="182" t="s">
        <v>5</v>
      </c>
      <c r="N175" s="183" t="s">
        <v>44</v>
      </c>
      <c r="O175" s="42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AR175" s="24" t="s">
        <v>123</v>
      </c>
      <c r="AT175" s="24" t="s">
        <v>172</v>
      </c>
      <c r="AU175" s="24" t="s">
        <v>83</v>
      </c>
      <c r="AY175" s="24" t="s">
        <v>169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4" t="s">
        <v>81</v>
      </c>
      <c r="BK175" s="186">
        <f>ROUND(I175*H175,2)</f>
        <v>0</v>
      </c>
      <c r="BL175" s="24" t="s">
        <v>123</v>
      </c>
      <c r="BM175" s="24" t="s">
        <v>299</v>
      </c>
    </row>
    <row r="176" spans="2:51" s="11" customFormat="1" ht="13.5">
      <c r="B176" s="187"/>
      <c r="D176" s="188" t="s">
        <v>177</v>
      </c>
      <c r="E176" s="189" t="s">
        <v>5</v>
      </c>
      <c r="F176" s="190" t="s">
        <v>283</v>
      </c>
      <c r="H176" s="189" t="s">
        <v>5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89" t="s">
        <v>177</v>
      </c>
      <c r="AU176" s="189" t="s">
        <v>83</v>
      </c>
      <c r="AV176" s="11" t="s">
        <v>81</v>
      </c>
      <c r="AW176" s="11" t="s">
        <v>36</v>
      </c>
      <c r="AX176" s="11" t="s">
        <v>73</v>
      </c>
      <c r="AY176" s="189" t="s">
        <v>169</v>
      </c>
    </row>
    <row r="177" spans="2:51" s="11" customFormat="1" ht="13.5">
      <c r="B177" s="187"/>
      <c r="D177" s="188" t="s">
        <v>177</v>
      </c>
      <c r="E177" s="189" t="s">
        <v>5</v>
      </c>
      <c r="F177" s="190" t="s">
        <v>292</v>
      </c>
      <c r="H177" s="189" t="s">
        <v>5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9" t="s">
        <v>177</v>
      </c>
      <c r="AU177" s="189" t="s">
        <v>83</v>
      </c>
      <c r="AV177" s="11" t="s">
        <v>81</v>
      </c>
      <c r="AW177" s="11" t="s">
        <v>36</v>
      </c>
      <c r="AX177" s="11" t="s">
        <v>73</v>
      </c>
      <c r="AY177" s="189" t="s">
        <v>169</v>
      </c>
    </row>
    <row r="178" spans="2:51" s="12" customFormat="1" ht="13.5">
      <c r="B178" s="195"/>
      <c r="D178" s="188" t="s">
        <v>177</v>
      </c>
      <c r="E178" s="196" t="s">
        <v>5</v>
      </c>
      <c r="F178" s="197" t="s">
        <v>300</v>
      </c>
      <c r="H178" s="198">
        <v>2.72</v>
      </c>
      <c r="I178" s="199"/>
      <c r="L178" s="195"/>
      <c r="M178" s="200"/>
      <c r="N178" s="201"/>
      <c r="O178" s="201"/>
      <c r="P178" s="201"/>
      <c r="Q178" s="201"/>
      <c r="R178" s="201"/>
      <c r="S178" s="201"/>
      <c r="T178" s="202"/>
      <c r="AT178" s="196" t="s">
        <v>177</v>
      </c>
      <c r="AU178" s="196" t="s">
        <v>83</v>
      </c>
      <c r="AV178" s="12" t="s">
        <v>83</v>
      </c>
      <c r="AW178" s="12" t="s">
        <v>36</v>
      </c>
      <c r="AX178" s="12" t="s">
        <v>73</v>
      </c>
      <c r="AY178" s="196" t="s">
        <v>169</v>
      </c>
    </row>
    <row r="179" spans="2:51" s="13" customFormat="1" ht="13.5">
      <c r="B179" s="203"/>
      <c r="D179" s="188" t="s">
        <v>177</v>
      </c>
      <c r="E179" s="204" t="s">
        <v>5</v>
      </c>
      <c r="F179" s="205" t="s">
        <v>182</v>
      </c>
      <c r="H179" s="206">
        <v>2.72</v>
      </c>
      <c r="I179" s="207"/>
      <c r="L179" s="203"/>
      <c r="M179" s="208"/>
      <c r="N179" s="209"/>
      <c r="O179" s="209"/>
      <c r="P179" s="209"/>
      <c r="Q179" s="209"/>
      <c r="R179" s="209"/>
      <c r="S179" s="209"/>
      <c r="T179" s="210"/>
      <c r="AT179" s="204" t="s">
        <v>177</v>
      </c>
      <c r="AU179" s="204" t="s">
        <v>83</v>
      </c>
      <c r="AV179" s="13" t="s">
        <v>123</v>
      </c>
      <c r="AW179" s="13" t="s">
        <v>36</v>
      </c>
      <c r="AX179" s="13" t="s">
        <v>81</v>
      </c>
      <c r="AY179" s="204" t="s">
        <v>169</v>
      </c>
    </row>
    <row r="180" spans="2:65" s="1" customFormat="1" ht="25.5" customHeight="1">
      <c r="B180" s="174"/>
      <c r="C180" s="175" t="s">
        <v>301</v>
      </c>
      <c r="D180" s="175" t="s">
        <v>172</v>
      </c>
      <c r="E180" s="176" t="s">
        <v>302</v>
      </c>
      <c r="F180" s="177" t="s">
        <v>303</v>
      </c>
      <c r="G180" s="178" t="s">
        <v>115</v>
      </c>
      <c r="H180" s="179">
        <v>2.48</v>
      </c>
      <c r="I180" s="180"/>
      <c r="J180" s="181">
        <f>ROUND(I180*H180,2)</f>
        <v>0</v>
      </c>
      <c r="K180" s="177" t="s">
        <v>5</v>
      </c>
      <c r="L180" s="41"/>
      <c r="M180" s="182" t="s">
        <v>5</v>
      </c>
      <c r="N180" s="183" t="s">
        <v>44</v>
      </c>
      <c r="O180" s="42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AR180" s="24" t="s">
        <v>123</v>
      </c>
      <c r="AT180" s="24" t="s">
        <v>172</v>
      </c>
      <c r="AU180" s="24" t="s">
        <v>83</v>
      </c>
      <c r="AY180" s="24" t="s">
        <v>169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24" t="s">
        <v>81</v>
      </c>
      <c r="BK180" s="186">
        <f>ROUND(I180*H180,2)</f>
        <v>0</v>
      </c>
      <c r="BL180" s="24" t="s">
        <v>123</v>
      </c>
      <c r="BM180" s="24" t="s">
        <v>304</v>
      </c>
    </row>
    <row r="181" spans="2:51" s="11" customFormat="1" ht="13.5">
      <c r="B181" s="187"/>
      <c r="D181" s="188" t="s">
        <v>177</v>
      </c>
      <c r="E181" s="189" t="s">
        <v>5</v>
      </c>
      <c r="F181" s="190" t="s">
        <v>283</v>
      </c>
      <c r="H181" s="189" t="s">
        <v>5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9" t="s">
        <v>177</v>
      </c>
      <c r="AU181" s="189" t="s">
        <v>83</v>
      </c>
      <c r="AV181" s="11" t="s">
        <v>81</v>
      </c>
      <c r="AW181" s="11" t="s">
        <v>36</v>
      </c>
      <c r="AX181" s="11" t="s">
        <v>73</v>
      </c>
      <c r="AY181" s="189" t="s">
        <v>169</v>
      </c>
    </row>
    <row r="182" spans="2:51" s="11" customFormat="1" ht="13.5">
      <c r="B182" s="187"/>
      <c r="D182" s="188" t="s">
        <v>177</v>
      </c>
      <c r="E182" s="189" t="s">
        <v>5</v>
      </c>
      <c r="F182" s="190" t="s">
        <v>292</v>
      </c>
      <c r="H182" s="189" t="s">
        <v>5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9" t="s">
        <v>177</v>
      </c>
      <c r="AU182" s="189" t="s">
        <v>83</v>
      </c>
      <c r="AV182" s="11" t="s">
        <v>81</v>
      </c>
      <c r="AW182" s="11" t="s">
        <v>36</v>
      </c>
      <c r="AX182" s="11" t="s">
        <v>73</v>
      </c>
      <c r="AY182" s="189" t="s">
        <v>169</v>
      </c>
    </row>
    <row r="183" spans="2:51" s="12" customFormat="1" ht="13.5">
      <c r="B183" s="195"/>
      <c r="D183" s="188" t="s">
        <v>177</v>
      </c>
      <c r="E183" s="196" t="s">
        <v>5</v>
      </c>
      <c r="F183" s="197" t="s">
        <v>305</v>
      </c>
      <c r="H183" s="198">
        <v>2.48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177</v>
      </c>
      <c r="AU183" s="196" t="s">
        <v>83</v>
      </c>
      <c r="AV183" s="12" t="s">
        <v>83</v>
      </c>
      <c r="AW183" s="12" t="s">
        <v>36</v>
      </c>
      <c r="AX183" s="12" t="s">
        <v>73</v>
      </c>
      <c r="AY183" s="196" t="s">
        <v>169</v>
      </c>
    </row>
    <row r="184" spans="2:51" s="13" customFormat="1" ht="13.5">
      <c r="B184" s="203"/>
      <c r="D184" s="188" t="s">
        <v>177</v>
      </c>
      <c r="E184" s="204" t="s">
        <v>5</v>
      </c>
      <c r="F184" s="205" t="s">
        <v>182</v>
      </c>
      <c r="H184" s="206">
        <v>2.48</v>
      </c>
      <c r="I184" s="207"/>
      <c r="L184" s="203"/>
      <c r="M184" s="208"/>
      <c r="N184" s="209"/>
      <c r="O184" s="209"/>
      <c r="P184" s="209"/>
      <c r="Q184" s="209"/>
      <c r="R184" s="209"/>
      <c r="S184" s="209"/>
      <c r="T184" s="210"/>
      <c r="AT184" s="204" t="s">
        <v>177</v>
      </c>
      <c r="AU184" s="204" t="s">
        <v>83</v>
      </c>
      <c r="AV184" s="13" t="s">
        <v>123</v>
      </c>
      <c r="AW184" s="13" t="s">
        <v>36</v>
      </c>
      <c r="AX184" s="13" t="s">
        <v>81</v>
      </c>
      <c r="AY184" s="204" t="s">
        <v>169</v>
      </c>
    </row>
    <row r="185" spans="2:65" s="1" customFormat="1" ht="38.25" customHeight="1">
      <c r="B185" s="174"/>
      <c r="C185" s="175" t="s">
        <v>306</v>
      </c>
      <c r="D185" s="175" t="s">
        <v>172</v>
      </c>
      <c r="E185" s="176" t="s">
        <v>307</v>
      </c>
      <c r="F185" s="177" t="s">
        <v>308</v>
      </c>
      <c r="G185" s="178" t="s">
        <v>115</v>
      </c>
      <c r="H185" s="179">
        <v>4.104</v>
      </c>
      <c r="I185" s="180"/>
      <c r="J185" s="181">
        <f>ROUND(I185*H185,2)</f>
        <v>0</v>
      </c>
      <c r="K185" s="177" t="s">
        <v>175</v>
      </c>
      <c r="L185" s="41"/>
      <c r="M185" s="182" t="s">
        <v>5</v>
      </c>
      <c r="N185" s="183" t="s">
        <v>44</v>
      </c>
      <c r="O185" s="42"/>
      <c r="P185" s="184">
        <f>O185*H185</f>
        <v>0</v>
      </c>
      <c r="Q185" s="184">
        <v>0</v>
      </c>
      <c r="R185" s="184">
        <f>Q185*H185</f>
        <v>0</v>
      </c>
      <c r="S185" s="184">
        <v>1.8</v>
      </c>
      <c r="T185" s="185">
        <f>S185*H185</f>
        <v>7.3872</v>
      </c>
      <c r="AR185" s="24" t="s">
        <v>123</v>
      </c>
      <c r="AT185" s="24" t="s">
        <v>172</v>
      </c>
      <c r="AU185" s="24" t="s">
        <v>83</v>
      </c>
      <c r="AY185" s="24" t="s">
        <v>169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24" t="s">
        <v>81</v>
      </c>
      <c r="BK185" s="186">
        <f>ROUND(I185*H185,2)</f>
        <v>0</v>
      </c>
      <c r="BL185" s="24" t="s">
        <v>123</v>
      </c>
      <c r="BM185" s="24" t="s">
        <v>309</v>
      </c>
    </row>
    <row r="186" spans="2:51" s="11" customFormat="1" ht="13.5">
      <c r="B186" s="187"/>
      <c r="D186" s="188" t="s">
        <v>177</v>
      </c>
      <c r="E186" s="189" t="s">
        <v>5</v>
      </c>
      <c r="F186" s="190" t="s">
        <v>178</v>
      </c>
      <c r="H186" s="189" t="s">
        <v>5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4"/>
      <c r="AT186" s="189" t="s">
        <v>177</v>
      </c>
      <c r="AU186" s="189" t="s">
        <v>83</v>
      </c>
      <c r="AV186" s="11" t="s">
        <v>81</v>
      </c>
      <c r="AW186" s="11" t="s">
        <v>36</v>
      </c>
      <c r="AX186" s="11" t="s">
        <v>73</v>
      </c>
      <c r="AY186" s="189" t="s">
        <v>169</v>
      </c>
    </row>
    <row r="187" spans="2:51" s="11" customFormat="1" ht="13.5">
      <c r="B187" s="187"/>
      <c r="D187" s="188" t="s">
        <v>177</v>
      </c>
      <c r="E187" s="189" t="s">
        <v>5</v>
      </c>
      <c r="F187" s="190" t="s">
        <v>179</v>
      </c>
      <c r="H187" s="189" t="s">
        <v>5</v>
      </c>
      <c r="I187" s="191"/>
      <c r="L187" s="187"/>
      <c r="M187" s="192"/>
      <c r="N187" s="193"/>
      <c r="O187" s="193"/>
      <c r="P187" s="193"/>
      <c r="Q187" s="193"/>
      <c r="R187" s="193"/>
      <c r="S187" s="193"/>
      <c r="T187" s="194"/>
      <c r="AT187" s="189" t="s">
        <v>177</v>
      </c>
      <c r="AU187" s="189" t="s">
        <v>83</v>
      </c>
      <c r="AV187" s="11" t="s">
        <v>81</v>
      </c>
      <c r="AW187" s="11" t="s">
        <v>36</v>
      </c>
      <c r="AX187" s="11" t="s">
        <v>73</v>
      </c>
      <c r="AY187" s="189" t="s">
        <v>169</v>
      </c>
    </row>
    <row r="188" spans="2:51" s="12" customFormat="1" ht="13.5">
      <c r="B188" s="195"/>
      <c r="D188" s="188" t="s">
        <v>177</v>
      </c>
      <c r="E188" s="196" t="s">
        <v>5</v>
      </c>
      <c r="F188" s="197" t="s">
        <v>181</v>
      </c>
      <c r="H188" s="198">
        <v>4.104</v>
      </c>
      <c r="I188" s="199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6" t="s">
        <v>177</v>
      </c>
      <c r="AU188" s="196" t="s">
        <v>83</v>
      </c>
      <c r="AV188" s="12" t="s">
        <v>83</v>
      </c>
      <c r="AW188" s="12" t="s">
        <v>36</v>
      </c>
      <c r="AX188" s="12" t="s">
        <v>73</v>
      </c>
      <c r="AY188" s="196" t="s">
        <v>169</v>
      </c>
    </row>
    <row r="189" spans="2:51" s="13" customFormat="1" ht="13.5">
      <c r="B189" s="203"/>
      <c r="D189" s="188" t="s">
        <v>177</v>
      </c>
      <c r="E189" s="204" t="s">
        <v>5</v>
      </c>
      <c r="F189" s="205" t="s">
        <v>182</v>
      </c>
      <c r="H189" s="206">
        <v>4.104</v>
      </c>
      <c r="I189" s="207"/>
      <c r="L189" s="203"/>
      <c r="M189" s="208"/>
      <c r="N189" s="209"/>
      <c r="O189" s="209"/>
      <c r="P189" s="209"/>
      <c r="Q189" s="209"/>
      <c r="R189" s="209"/>
      <c r="S189" s="209"/>
      <c r="T189" s="210"/>
      <c r="AT189" s="204" t="s">
        <v>177</v>
      </c>
      <c r="AU189" s="204" t="s">
        <v>83</v>
      </c>
      <c r="AV189" s="13" t="s">
        <v>123</v>
      </c>
      <c r="AW189" s="13" t="s">
        <v>36</v>
      </c>
      <c r="AX189" s="13" t="s">
        <v>81</v>
      </c>
      <c r="AY189" s="204" t="s">
        <v>169</v>
      </c>
    </row>
    <row r="190" spans="2:65" s="1" customFormat="1" ht="25.5" customHeight="1">
      <c r="B190" s="174"/>
      <c r="C190" s="175" t="s">
        <v>310</v>
      </c>
      <c r="D190" s="175" t="s">
        <v>172</v>
      </c>
      <c r="E190" s="176" t="s">
        <v>311</v>
      </c>
      <c r="F190" s="177" t="s">
        <v>312</v>
      </c>
      <c r="G190" s="178" t="s">
        <v>190</v>
      </c>
      <c r="H190" s="179">
        <v>4</v>
      </c>
      <c r="I190" s="180"/>
      <c r="J190" s="181">
        <f>ROUND(I190*H190,2)</f>
        <v>0</v>
      </c>
      <c r="K190" s="177" t="s">
        <v>175</v>
      </c>
      <c r="L190" s="41"/>
      <c r="M190" s="182" t="s">
        <v>5</v>
      </c>
      <c r="N190" s="183" t="s">
        <v>44</v>
      </c>
      <c r="O190" s="42"/>
      <c r="P190" s="184">
        <f>O190*H190</f>
        <v>0</v>
      </c>
      <c r="Q190" s="184">
        <v>0</v>
      </c>
      <c r="R190" s="184">
        <f>Q190*H190</f>
        <v>0</v>
      </c>
      <c r="S190" s="184">
        <v>0.075</v>
      </c>
      <c r="T190" s="185">
        <f>S190*H190</f>
        <v>0.3</v>
      </c>
      <c r="AR190" s="24" t="s">
        <v>123</v>
      </c>
      <c r="AT190" s="24" t="s">
        <v>172</v>
      </c>
      <c r="AU190" s="24" t="s">
        <v>83</v>
      </c>
      <c r="AY190" s="24" t="s">
        <v>169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24" t="s">
        <v>81</v>
      </c>
      <c r="BK190" s="186">
        <f>ROUND(I190*H190,2)</f>
        <v>0</v>
      </c>
      <c r="BL190" s="24" t="s">
        <v>123</v>
      </c>
      <c r="BM190" s="24" t="s">
        <v>313</v>
      </c>
    </row>
    <row r="191" spans="2:51" s="12" customFormat="1" ht="13.5">
      <c r="B191" s="195"/>
      <c r="D191" s="188" t="s">
        <v>177</v>
      </c>
      <c r="E191" s="196" t="s">
        <v>5</v>
      </c>
      <c r="F191" s="197" t="s">
        <v>122</v>
      </c>
      <c r="H191" s="198">
        <v>4</v>
      </c>
      <c r="I191" s="199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6" t="s">
        <v>177</v>
      </c>
      <c r="AU191" s="196" t="s">
        <v>83</v>
      </c>
      <c r="AV191" s="12" t="s">
        <v>83</v>
      </c>
      <c r="AW191" s="12" t="s">
        <v>36</v>
      </c>
      <c r="AX191" s="12" t="s">
        <v>73</v>
      </c>
      <c r="AY191" s="196" t="s">
        <v>169</v>
      </c>
    </row>
    <row r="192" spans="2:51" s="13" customFormat="1" ht="13.5">
      <c r="B192" s="203"/>
      <c r="D192" s="188" t="s">
        <v>177</v>
      </c>
      <c r="E192" s="204" t="s">
        <v>5</v>
      </c>
      <c r="F192" s="205" t="s">
        <v>182</v>
      </c>
      <c r="H192" s="206">
        <v>4</v>
      </c>
      <c r="I192" s="207"/>
      <c r="L192" s="203"/>
      <c r="M192" s="208"/>
      <c r="N192" s="209"/>
      <c r="O192" s="209"/>
      <c r="P192" s="209"/>
      <c r="Q192" s="209"/>
      <c r="R192" s="209"/>
      <c r="S192" s="209"/>
      <c r="T192" s="210"/>
      <c r="AT192" s="204" t="s">
        <v>177</v>
      </c>
      <c r="AU192" s="204" t="s">
        <v>83</v>
      </c>
      <c r="AV192" s="13" t="s">
        <v>123</v>
      </c>
      <c r="AW192" s="13" t="s">
        <v>36</v>
      </c>
      <c r="AX192" s="13" t="s">
        <v>81</v>
      </c>
      <c r="AY192" s="204" t="s">
        <v>169</v>
      </c>
    </row>
    <row r="193" spans="2:65" s="1" customFormat="1" ht="25.5" customHeight="1">
      <c r="B193" s="174"/>
      <c r="C193" s="175" t="s">
        <v>314</v>
      </c>
      <c r="D193" s="175" t="s">
        <v>172</v>
      </c>
      <c r="E193" s="176" t="s">
        <v>315</v>
      </c>
      <c r="F193" s="177" t="s">
        <v>316</v>
      </c>
      <c r="G193" s="178" t="s">
        <v>94</v>
      </c>
      <c r="H193" s="179">
        <v>23.04</v>
      </c>
      <c r="I193" s="180"/>
      <c r="J193" s="181">
        <f>ROUND(I193*H193,2)</f>
        <v>0</v>
      </c>
      <c r="K193" s="177" t="s">
        <v>175</v>
      </c>
      <c r="L193" s="41"/>
      <c r="M193" s="182" t="s">
        <v>5</v>
      </c>
      <c r="N193" s="183" t="s">
        <v>44</v>
      </c>
      <c r="O193" s="42"/>
      <c r="P193" s="184">
        <f>O193*H193</f>
        <v>0</v>
      </c>
      <c r="Q193" s="184">
        <v>0</v>
      </c>
      <c r="R193" s="184">
        <f>Q193*H193</f>
        <v>0</v>
      </c>
      <c r="S193" s="184">
        <v>0.122</v>
      </c>
      <c r="T193" s="185">
        <f>S193*H193</f>
        <v>2.81088</v>
      </c>
      <c r="AR193" s="24" t="s">
        <v>123</v>
      </c>
      <c r="AT193" s="24" t="s">
        <v>172</v>
      </c>
      <c r="AU193" s="24" t="s">
        <v>83</v>
      </c>
      <c r="AY193" s="24" t="s">
        <v>169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24" t="s">
        <v>81</v>
      </c>
      <c r="BK193" s="186">
        <f>ROUND(I193*H193,2)</f>
        <v>0</v>
      </c>
      <c r="BL193" s="24" t="s">
        <v>123</v>
      </c>
      <c r="BM193" s="24" t="s">
        <v>317</v>
      </c>
    </row>
    <row r="194" spans="2:51" s="11" customFormat="1" ht="13.5">
      <c r="B194" s="187"/>
      <c r="D194" s="188" t="s">
        <v>177</v>
      </c>
      <c r="E194" s="189" t="s">
        <v>5</v>
      </c>
      <c r="F194" s="190" t="s">
        <v>318</v>
      </c>
      <c r="H194" s="189" t="s">
        <v>5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9" t="s">
        <v>177</v>
      </c>
      <c r="AU194" s="189" t="s">
        <v>83</v>
      </c>
      <c r="AV194" s="11" t="s">
        <v>81</v>
      </c>
      <c r="AW194" s="11" t="s">
        <v>36</v>
      </c>
      <c r="AX194" s="11" t="s">
        <v>73</v>
      </c>
      <c r="AY194" s="189" t="s">
        <v>169</v>
      </c>
    </row>
    <row r="195" spans="2:51" s="11" customFormat="1" ht="13.5">
      <c r="B195" s="187"/>
      <c r="D195" s="188" t="s">
        <v>177</v>
      </c>
      <c r="E195" s="189" t="s">
        <v>5</v>
      </c>
      <c r="F195" s="190" t="s">
        <v>319</v>
      </c>
      <c r="H195" s="189" t="s">
        <v>5</v>
      </c>
      <c r="I195" s="191"/>
      <c r="L195" s="187"/>
      <c r="M195" s="192"/>
      <c r="N195" s="193"/>
      <c r="O195" s="193"/>
      <c r="P195" s="193"/>
      <c r="Q195" s="193"/>
      <c r="R195" s="193"/>
      <c r="S195" s="193"/>
      <c r="T195" s="194"/>
      <c r="AT195" s="189" t="s">
        <v>177</v>
      </c>
      <c r="AU195" s="189" t="s">
        <v>83</v>
      </c>
      <c r="AV195" s="11" t="s">
        <v>81</v>
      </c>
      <c r="AW195" s="11" t="s">
        <v>36</v>
      </c>
      <c r="AX195" s="11" t="s">
        <v>73</v>
      </c>
      <c r="AY195" s="189" t="s">
        <v>169</v>
      </c>
    </row>
    <row r="196" spans="2:51" s="12" customFormat="1" ht="13.5">
      <c r="B196" s="195"/>
      <c r="D196" s="188" t="s">
        <v>177</v>
      </c>
      <c r="E196" s="196" t="s">
        <v>5</v>
      </c>
      <c r="F196" s="197" t="s">
        <v>103</v>
      </c>
      <c r="H196" s="198">
        <v>23.04</v>
      </c>
      <c r="I196" s="199"/>
      <c r="L196" s="195"/>
      <c r="M196" s="200"/>
      <c r="N196" s="201"/>
      <c r="O196" s="201"/>
      <c r="P196" s="201"/>
      <c r="Q196" s="201"/>
      <c r="R196" s="201"/>
      <c r="S196" s="201"/>
      <c r="T196" s="202"/>
      <c r="AT196" s="196" t="s">
        <v>177</v>
      </c>
      <c r="AU196" s="196" t="s">
        <v>83</v>
      </c>
      <c r="AV196" s="12" t="s">
        <v>83</v>
      </c>
      <c r="AW196" s="12" t="s">
        <v>36</v>
      </c>
      <c r="AX196" s="12" t="s">
        <v>73</v>
      </c>
      <c r="AY196" s="196" t="s">
        <v>169</v>
      </c>
    </row>
    <row r="197" spans="2:51" s="13" customFormat="1" ht="13.5">
      <c r="B197" s="203"/>
      <c r="D197" s="188" t="s">
        <v>177</v>
      </c>
      <c r="E197" s="204" t="s">
        <v>320</v>
      </c>
      <c r="F197" s="205" t="s">
        <v>182</v>
      </c>
      <c r="H197" s="206">
        <v>23.04</v>
      </c>
      <c r="I197" s="207"/>
      <c r="L197" s="203"/>
      <c r="M197" s="208"/>
      <c r="N197" s="209"/>
      <c r="O197" s="209"/>
      <c r="P197" s="209"/>
      <c r="Q197" s="209"/>
      <c r="R197" s="209"/>
      <c r="S197" s="209"/>
      <c r="T197" s="210"/>
      <c r="AT197" s="204" t="s">
        <v>177</v>
      </c>
      <c r="AU197" s="204" t="s">
        <v>83</v>
      </c>
      <c r="AV197" s="13" t="s">
        <v>123</v>
      </c>
      <c r="AW197" s="13" t="s">
        <v>36</v>
      </c>
      <c r="AX197" s="13" t="s">
        <v>81</v>
      </c>
      <c r="AY197" s="204" t="s">
        <v>169</v>
      </c>
    </row>
    <row r="198" spans="2:65" s="1" customFormat="1" ht="25.5" customHeight="1">
      <c r="B198" s="174"/>
      <c r="C198" s="175" t="s">
        <v>321</v>
      </c>
      <c r="D198" s="175" t="s">
        <v>172</v>
      </c>
      <c r="E198" s="176" t="s">
        <v>322</v>
      </c>
      <c r="F198" s="177" t="s">
        <v>323</v>
      </c>
      <c r="G198" s="178" t="s">
        <v>115</v>
      </c>
      <c r="H198" s="179">
        <v>0.23</v>
      </c>
      <c r="I198" s="180"/>
      <c r="J198" s="181">
        <f>ROUND(I198*H198,2)</f>
        <v>0</v>
      </c>
      <c r="K198" s="177" t="s">
        <v>175</v>
      </c>
      <c r="L198" s="41"/>
      <c r="M198" s="182" t="s">
        <v>5</v>
      </c>
      <c r="N198" s="183" t="s">
        <v>44</v>
      </c>
      <c r="O198" s="42"/>
      <c r="P198" s="184">
        <f>O198*H198</f>
        <v>0</v>
      </c>
      <c r="Q198" s="184">
        <v>0</v>
      </c>
      <c r="R198" s="184">
        <f>Q198*H198</f>
        <v>0</v>
      </c>
      <c r="S198" s="184">
        <v>2.2</v>
      </c>
      <c r="T198" s="185">
        <f>S198*H198</f>
        <v>0.5060000000000001</v>
      </c>
      <c r="AR198" s="24" t="s">
        <v>123</v>
      </c>
      <c r="AT198" s="24" t="s">
        <v>172</v>
      </c>
      <c r="AU198" s="24" t="s">
        <v>83</v>
      </c>
      <c r="AY198" s="24" t="s">
        <v>169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24" t="s">
        <v>81</v>
      </c>
      <c r="BK198" s="186">
        <f>ROUND(I198*H198,2)</f>
        <v>0</v>
      </c>
      <c r="BL198" s="24" t="s">
        <v>123</v>
      </c>
      <c r="BM198" s="24" t="s">
        <v>324</v>
      </c>
    </row>
    <row r="199" spans="2:51" s="11" customFormat="1" ht="13.5">
      <c r="B199" s="187"/>
      <c r="D199" s="188" t="s">
        <v>177</v>
      </c>
      <c r="E199" s="189" t="s">
        <v>5</v>
      </c>
      <c r="F199" s="190" t="s">
        <v>318</v>
      </c>
      <c r="H199" s="189" t="s">
        <v>5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9" t="s">
        <v>177</v>
      </c>
      <c r="AU199" s="189" t="s">
        <v>83</v>
      </c>
      <c r="AV199" s="11" t="s">
        <v>81</v>
      </c>
      <c r="AW199" s="11" t="s">
        <v>36</v>
      </c>
      <c r="AX199" s="11" t="s">
        <v>73</v>
      </c>
      <c r="AY199" s="189" t="s">
        <v>169</v>
      </c>
    </row>
    <row r="200" spans="2:51" s="11" customFormat="1" ht="13.5">
      <c r="B200" s="187"/>
      <c r="D200" s="188" t="s">
        <v>177</v>
      </c>
      <c r="E200" s="189" t="s">
        <v>5</v>
      </c>
      <c r="F200" s="190" t="s">
        <v>319</v>
      </c>
      <c r="H200" s="189" t="s">
        <v>5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9" t="s">
        <v>177</v>
      </c>
      <c r="AU200" s="189" t="s">
        <v>83</v>
      </c>
      <c r="AV200" s="11" t="s">
        <v>81</v>
      </c>
      <c r="AW200" s="11" t="s">
        <v>36</v>
      </c>
      <c r="AX200" s="11" t="s">
        <v>73</v>
      </c>
      <c r="AY200" s="189" t="s">
        <v>169</v>
      </c>
    </row>
    <row r="201" spans="2:51" s="11" customFormat="1" ht="13.5">
      <c r="B201" s="187"/>
      <c r="D201" s="188" t="s">
        <v>177</v>
      </c>
      <c r="E201" s="189" t="s">
        <v>5</v>
      </c>
      <c r="F201" s="190" t="s">
        <v>325</v>
      </c>
      <c r="H201" s="189" t="s">
        <v>5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4"/>
      <c r="AT201" s="189" t="s">
        <v>177</v>
      </c>
      <c r="AU201" s="189" t="s">
        <v>83</v>
      </c>
      <c r="AV201" s="11" t="s">
        <v>81</v>
      </c>
      <c r="AW201" s="11" t="s">
        <v>36</v>
      </c>
      <c r="AX201" s="11" t="s">
        <v>73</v>
      </c>
      <c r="AY201" s="189" t="s">
        <v>169</v>
      </c>
    </row>
    <row r="202" spans="2:51" s="12" customFormat="1" ht="13.5">
      <c r="B202" s="195"/>
      <c r="D202" s="188" t="s">
        <v>177</v>
      </c>
      <c r="E202" s="196" t="s">
        <v>5</v>
      </c>
      <c r="F202" s="197" t="s">
        <v>326</v>
      </c>
      <c r="H202" s="198">
        <v>0.23</v>
      </c>
      <c r="I202" s="199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6" t="s">
        <v>177</v>
      </c>
      <c r="AU202" s="196" t="s">
        <v>83</v>
      </c>
      <c r="AV202" s="12" t="s">
        <v>83</v>
      </c>
      <c r="AW202" s="12" t="s">
        <v>36</v>
      </c>
      <c r="AX202" s="12" t="s">
        <v>73</v>
      </c>
      <c r="AY202" s="196" t="s">
        <v>169</v>
      </c>
    </row>
    <row r="203" spans="2:51" s="13" customFormat="1" ht="13.5">
      <c r="B203" s="203"/>
      <c r="D203" s="188" t="s">
        <v>177</v>
      </c>
      <c r="E203" s="204" t="s">
        <v>5</v>
      </c>
      <c r="F203" s="205" t="s">
        <v>182</v>
      </c>
      <c r="H203" s="206">
        <v>0.23</v>
      </c>
      <c r="I203" s="207"/>
      <c r="L203" s="203"/>
      <c r="M203" s="208"/>
      <c r="N203" s="209"/>
      <c r="O203" s="209"/>
      <c r="P203" s="209"/>
      <c r="Q203" s="209"/>
      <c r="R203" s="209"/>
      <c r="S203" s="209"/>
      <c r="T203" s="210"/>
      <c r="AT203" s="204" t="s">
        <v>177</v>
      </c>
      <c r="AU203" s="204" t="s">
        <v>83</v>
      </c>
      <c r="AV203" s="13" t="s">
        <v>123</v>
      </c>
      <c r="AW203" s="13" t="s">
        <v>36</v>
      </c>
      <c r="AX203" s="13" t="s">
        <v>81</v>
      </c>
      <c r="AY203" s="204" t="s">
        <v>169</v>
      </c>
    </row>
    <row r="204" spans="2:65" s="1" customFormat="1" ht="25.5" customHeight="1">
      <c r="B204" s="174"/>
      <c r="C204" s="175" t="s">
        <v>327</v>
      </c>
      <c r="D204" s="175" t="s">
        <v>172</v>
      </c>
      <c r="E204" s="176" t="s">
        <v>328</v>
      </c>
      <c r="F204" s="177" t="s">
        <v>329</v>
      </c>
      <c r="G204" s="178" t="s">
        <v>207</v>
      </c>
      <c r="H204" s="179">
        <v>1</v>
      </c>
      <c r="I204" s="180"/>
      <c r="J204" s="181">
        <f>ROUND(I204*H204,2)</f>
        <v>0</v>
      </c>
      <c r="K204" s="177" t="s">
        <v>5</v>
      </c>
      <c r="L204" s="41"/>
      <c r="M204" s="182" t="s">
        <v>5</v>
      </c>
      <c r="N204" s="183" t="s">
        <v>44</v>
      </c>
      <c r="O204" s="42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AR204" s="24" t="s">
        <v>123</v>
      </c>
      <c r="AT204" s="24" t="s">
        <v>172</v>
      </c>
      <c r="AU204" s="24" t="s">
        <v>83</v>
      </c>
      <c r="AY204" s="24" t="s">
        <v>169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24" t="s">
        <v>81</v>
      </c>
      <c r="BK204" s="186">
        <f>ROUND(I204*H204,2)</f>
        <v>0</v>
      </c>
      <c r="BL204" s="24" t="s">
        <v>123</v>
      </c>
      <c r="BM204" s="24" t="s">
        <v>330</v>
      </c>
    </row>
    <row r="205" spans="2:65" s="1" customFormat="1" ht="16.5" customHeight="1">
      <c r="B205" s="174"/>
      <c r="C205" s="175" t="s">
        <v>331</v>
      </c>
      <c r="D205" s="175" t="s">
        <v>172</v>
      </c>
      <c r="E205" s="176" t="s">
        <v>332</v>
      </c>
      <c r="F205" s="177" t="s">
        <v>333</v>
      </c>
      <c r="G205" s="178" t="s">
        <v>334</v>
      </c>
      <c r="H205" s="179">
        <v>8</v>
      </c>
      <c r="I205" s="180"/>
      <c r="J205" s="181">
        <f>ROUND(I205*H205,2)</f>
        <v>0</v>
      </c>
      <c r="K205" s="177" t="s">
        <v>5</v>
      </c>
      <c r="L205" s="41"/>
      <c r="M205" s="182" t="s">
        <v>5</v>
      </c>
      <c r="N205" s="183" t="s">
        <v>44</v>
      </c>
      <c r="O205" s="42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AR205" s="24" t="s">
        <v>123</v>
      </c>
      <c r="AT205" s="24" t="s">
        <v>172</v>
      </c>
      <c r="AU205" s="24" t="s">
        <v>83</v>
      </c>
      <c r="AY205" s="24" t="s">
        <v>169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24" t="s">
        <v>81</v>
      </c>
      <c r="BK205" s="186">
        <f>ROUND(I205*H205,2)</f>
        <v>0</v>
      </c>
      <c r="BL205" s="24" t="s">
        <v>123</v>
      </c>
      <c r="BM205" s="24" t="s">
        <v>335</v>
      </c>
    </row>
    <row r="206" spans="2:65" s="1" customFormat="1" ht="25.5" customHeight="1">
      <c r="B206" s="174"/>
      <c r="C206" s="175" t="s">
        <v>336</v>
      </c>
      <c r="D206" s="175" t="s">
        <v>172</v>
      </c>
      <c r="E206" s="176" t="s">
        <v>337</v>
      </c>
      <c r="F206" s="177" t="s">
        <v>338</v>
      </c>
      <c r="G206" s="178" t="s">
        <v>207</v>
      </c>
      <c r="H206" s="179">
        <v>1</v>
      </c>
      <c r="I206" s="180"/>
      <c r="J206" s="181">
        <f>ROUND(I206*H206,2)</f>
        <v>0</v>
      </c>
      <c r="K206" s="177" t="s">
        <v>5</v>
      </c>
      <c r="L206" s="41"/>
      <c r="M206" s="182" t="s">
        <v>5</v>
      </c>
      <c r="N206" s="183" t="s">
        <v>44</v>
      </c>
      <c r="O206" s="42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AR206" s="24" t="s">
        <v>123</v>
      </c>
      <c r="AT206" s="24" t="s">
        <v>172</v>
      </c>
      <c r="AU206" s="24" t="s">
        <v>83</v>
      </c>
      <c r="AY206" s="24" t="s">
        <v>169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24" t="s">
        <v>81</v>
      </c>
      <c r="BK206" s="186">
        <f>ROUND(I206*H206,2)</f>
        <v>0</v>
      </c>
      <c r="BL206" s="24" t="s">
        <v>123</v>
      </c>
      <c r="BM206" s="24" t="s">
        <v>339</v>
      </c>
    </row>
    <row r="207" spans="2:65" s="1" customFormat="1" ht="16.5" customHeight="1">
      <c r="B207" s="174"/>
      <c r="C207" s="175" t="s">
        <v>340</v>
      </c>
      <c r="D207" s="175" t="s">
        <v>172</v>
      </c>
      <c r="E207" s="176" t="s">
        <v>341</v>
      </c>
      <c r="F207" s="177" t="s">
        <v>333</v>
      </c>
      <c r="G207" s="178" t="s">
        <v>334</v>
      </c>
      <c r="H207" s="179">
        <v>8</v>
      </c>
      <c r="I207" s="180"/>
      <c r="J207" s="181">
        <f>ROUND(I207*H207,2)</f>
        <v>0</v>
      </c>
      <c r="K207" s="177" t="s">
        <v>5</v>
      </c>
      <c r="L207" s="41"/>
      <c r="M207" s="182" t="s">
        <v>5</v>
      </c>
      <c r="N207" s="183" t="s">
        <v>44</v>
      </c>
      <c r="O207" s="42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AR207" s="24" t="s">
        <v>123</v>
      </c>
      <c r="AT207" s="24" t="s">
        <v>172</v>
      </c>
      <c r="AU207" s="24" t="s">
        <v>83</v>
      </c>
      <c r="AY207" s="24" t="s">
        <v>169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24" t="s">
        <v>81</v>
      </c>
      <c r="BK207" s="186">
        <f>ROUND(I207*H207,2)</f>
        <v>0</v>
      </c>
      <c r="BL207" s="24" t="s">
        <v>123</v>
      </c>
      <c r="BM207" s="24" t="s">
        <v>342</v>
      </c>
    </row>
    <row r="208" spans="2:65" s="1" customFormat="1" ht="25.5" customHeight="1">
      <c r="B208" s="174"/>
      <c r="C208" s="175" t="s">
        <v>343</v>
      </c>
      <c r="D208" s="175" t="s">
        <v>172</v>
      </c>
      <c r="E208" s="176" t="s">
        <v>344</v>
      </c>
      <c r="F208" s="177" t="s">
        <v>345</v>
      </c>
      <c r="G208" s="178" t="s">
        <v>190</v>
      </c>
      <c r="H208" s="179">
        <v>1</v>
      </c>
      <c r="I208" s="180"/>
      <c r="J208" s="181">
        <f>ROUND(I208*H208,2)</f>
        <v>0</v>
      </c>
      <c r="K208" s="177" t="s">
        <v>5</v>
      </c>
      <c r="L208" s="41"/>
      <c r="M208" s="182" t="s">
        <v>5</v>
      </c>
      <c r="N208" s="183" t="s">
        <v>44</v>
      </c>
      <c r="O208" s="42"/>
      <c r="P208" s="184">
        <f>O208*H208</f>
        <v>0</v>
      </c>
      <c r="Q208" s="184">
        <v>0</v>
      </c>
      <c r="R208" s="184">
        <f>Q208*H208</f>
        <v>0</v>
      </c>
      <c r="S208" s="184">
        <v>19</v>
      </c>
      <c r="T208" s="185">
        <f>S208*H208</f>
        <v>19</v>
      </c>
      <c r="AR208" s="24" t="s">
        <v>123</v>
      </c>
      <c r="AT208" s="24" t="s">
        <v>172</v>
      </c>
      <c r="AU208" s="24" t="s">
        <v>83</v>
      </c>
      <c r="AY208" s="24" t="s">
        <v>169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24" t="s">
        <v>81</v>
      </c>
      <c r="BK208" s="186">
        <f>ROUND(I208*H208,2)</f>
        <v>0</v>
      </c>
      <c r="BL208" s="24" t="s">
        <v>123</v>
      </c>
      <c r="BM208" s="24" t="s">
        <v>346</v>
      </c>
    </row>
    <row r="209" spans="2:51" s="11" customFormat="1" ht="13.5">
      <c r="B209" s="187"/>
      <c r="D209" s="188" t="s">
        <v>177</v>
      </c>
      <c r="E209" s="189" t="s">
        <v>5</v>
      </c>
      <c r="F209" s="190" t="s">
        <v>199</v>
      </c>
      <c r="H209" s="189" t="s">
        <v>5</v>
      </c>
      <c r="I209" s="191"/>
      <c r="L209" s="187"/>
      <c r="M209" s="192"/>
      <c r="N209" s="193"/>
      <c r="O209" s="193"/>
      <c r="P209" s="193"/>
      <c r="Q209" s="193"/>
      <c r="R209" s="193"/>
      <c r="S209" s="193"/>
      <c r="T209" s="194"/>
      <c r="AT209" s="189" t="s">
        <v>177</v>
      </c>
      <c r="AU209" s="189" t="s">
        <v>83</v>
      </c>
      <c r="AV209" s="11" t="s">
        <v>81</v>
      </c>
      <c r="AW209" s="11" t="s">
        <v>36</v>
      </c>
      <c r="AX209" s="11" t="s">
        <v>73</v>
      </c>
      <c r="AY209" s="189" t="s">
        <v>169</v>
      </c>
    </row>
    <row r="210" spans="2:51" s="11" customFormat="1" ht="13.5">
      <c r="B210" s="187"/>
      <c r="D210" s="188" t="s">
        <v>177</v>
      </c>
      <c r="E210" s="189" t="s">
        <v>5</v>
      </c>
      <c r="F210" s="190" t="s">
        <v>347</v>
      </c>
      <c r="H210" s="189" t="s">
        <v>5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9" t="s">
        <v>177</v>
      </c>
      <c r="AU210" s="189" t="s">
        <v>83</v>
      </c>
      <c r="AV210" s="11" t="s">
        <v>81</v>
      </c>
      <c r="AW210" s="11" t="s">
        <v>36</v>
      </c>
      <c r="AX210" s="11" t="s">
        <v>73</v>
      </c>
      <c r="AY210" s="189" t="s">
        <v>169</v>
      </c>
    </row>
    <row r="211" spans="2:51" s="12" customFormat="1" ht="13.5">
      <c r="B211" s="195"/>
      <c r="D211" s="188" t="s">
        <v>177</v>
      </c>
      <c r="E211" s="196" t="s">
        <v>5</v>
      </c>
      <c r="F211" s="197" t="s">
        <v>81</v>
      </c>
      <c r="H211" s="198">
        <v>1</v>
      </c>
      <c r="I211" s="199"/>
      <c r="L211" s="195"/>
      <c r="M211" s="200"/>
      <c r="N211" s="201"/>
      <c r="O211" s="201"/>
      <c r="P211" s="201"/>
      <c r="Q211" s="201"/>
      <c r="R211" s="201"/>
      <c r="S211" s="201"/>
      <c r="T211" s="202"/>
      <c r="AT211" s="196" t="s">
        <v>177</v>
      </c>
      <c r="AU211" s="196" t="s">
        <v>83</v>
      </c>
      <c r="AV211" s="12" t="s">
        <v>83</v>
      </c>
      <c r="AW211" s="12" t="s">
        <v>36</v>
      </c>
      <c r="AX211" s="12" t="s">
        <v>73</v>
      </c>
      <c r="AY211" s="196" t="s">
        <v>169</v>
      </c>
    </row>
    <row r="212" spans="2:51" s="13" customFormat="1" ht="13.5">
      <c r="B212" s="203"/>
      <c r="D212" s="188" t="s">
        <v>177</v>
      </c>
      <c r="E212" s="204" t="s">
        <v>5</v>
      </c>
      <c r="F212" s="205" t="s">
        <v>182</v>
      </c>
      <c r="H212" s="206">
        <v>1</v>
      </c>
      <c r="I212" s="207"/>
      <c r="L212" s="203"/>
      <c r="M212" s="208"/>
      <c r="N212" s="209"/>
      <c r="O212" s="209"/>
      <c r="P212" s="209"/>
      <c r="Q212" s="209"/>
      <c r="R212" s="209"/>
      <c r="S212" s="209"/>
      <c r="T212" s="210"/>
      <c r="AT212" s="204" t="s">
        <v>177</v>
      </c>
      <c r="AU212" s="204" t="s">
        <v>83</v>
      </c>
      <c r="AV212" s="13" t="s">
        <v>123</v>
      </c>
      <c r="AW212" s="13" t="s">
        <v>36</v>
      </c>
      <c r="AX212" s="13" t="s">
        <v>81</v>
      </c>
      <c r="AY212" s="204" t="s">
        <v>169</v>
      </c>
    </row>
    <row r="213" spans="2:63" s="10" customFormat="1" ht="29.85" customHeight="1">
      <c r="B213" s="161"/>
      <c r="D213" s="162" t="s">
        <v>72</v>
      </c>
      <c r="E213" s="172" t="s">
        <v>348</v>
      </c>
      <c r="F213" s="172" t="s">
        <v>349</v>
      </c>
      <c r="I213" s="164"/>
      <c r="J213" s="173">
        <f>BK213</f>
        <v>0</v>
      </c>
      <c r="L213" s="161"/>
      <c r="M213" s="166"/>
      <c r="N213" s="167"/>
      <c r="O213" s="167"/>
      <c r="P213" s="168">
        <f>SUM(P214:P218)</f>
        <v>0</v>
      </c>
      <c r="Q213" s="167"/>
      <c r="R213" s="168">
        <f>SUM(R214:R218)</f>
        <v>0</v>
      </c>
      <c r="S213" s="167"/>
      <c r="T213" s="169">
        <f>SUM(T214:T218)</f>
        <v>0</v>
      </c>
      <c r="AR213" s="162" t="s">
        <v>81</v>
      </c>
      <c r="AT213" s="170" t="s">
        <v>72</v>
      </c>
      <c r="AU213" s="170" t="s">
        <v>81</v>
      </c>
      <c r="AY213" s="162" t="s">
        <v>169</v>
      </c>
      <c r="BK213" s="171">
        <f>SUM(BK214:BK218)</f>
        <v>0</v>
      </c>
    </row>
    <row r="214" spans="2:65" s="1" customFormat="1" ht="25.5" customHeight="1">
      <c r="B214" s="174"/>
      <c r="C214" s="175" t="s">
        <v>350</v>
      </c>
      <c r="D214" s="175" t="s">
        <v>172</v>
      </c>
      <c r="E214" s="176" t="s">
        <v>351</v>
      </c>
      <c r="F214" s="177" t="s">
        <v>352</v>
      </c>
      <c r="G214" s="178" t="s">
        <v>353</v>
      </c>
      <c r="H214" s="179">
        <v>31.653</v>
      </c>
      <c r="I214" s="180"/>
      <c r="J214" s="181">
        <f>ROUND(I214*H214,2)</f>
        <v>0</v>
      </c>
      <c r="K214" s="177" t="s">
        <v>175</v>
      </c>
      <c r="L214" s="41"/>
      <c r="M214" s="182" t="s">
        <v>5</v>
      </c>
      <c r="N214" s="183" t="s">
        <v>44</v>
      </c>
      <c r="O214" s="42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AR214" s="24" t="s">
        <v>123</v>
      </c>
      <c r="AT214" s="24" t="s">
        <v>172</v>
      </c>
      <c r="AU214" s="24" t="s">
        <v>83</v>
      </c>
      <c r="AY214" s="24" t="s">
        <v>169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24" t="s">
        <v>81</v>
      </c>
      <c r="BK214" s="186">
        <f>ROUND(I214*H214,2)</f>
        <v>0</v>
      </c>
      <c r="BL214" s="24" t="s">
        <v>123</v>
      </c>
      <c r="BM214" s="24" t="s">
        <v>354</v>
      </c>
    </row>
    <row r="215" spans="2:65" s="1" customFormat="1" ht="25.5" customHeight="1">
      <c r="B215" s="174"/>
      <c r="C215" s="175" t="s">
        <v>355</v>
      </c>
      <c r="D215" s="175" t="s">
        <v>172</v>
      </c>
      <c r="E215" s="176" t="s">
        <v>356</v>
      </c>
      <c r="F215" s="177" t="s">
        <v>357</v>
      </c>
      <c r="G215" s="178" t="s">
        <v>353</v>
      </c>
      <c r="H215" s="179">
        <v>31.653</v>
      </c>
      <c r="I215" s="180"/>
      <c r="J215" s="181">
        <f>ROUND(I215*H215,2)</f>
        <v>0</v>
      </c>
      <c r="K215" s="177" t="s">
        <v>175</v>
      </c>
      <c r="L215" s="41"/>
      <c r="M215" s="182" t="s">
        <v>5</v>
      </c>
      <c r="N215" s="183" t="s">
        <v>44</v>
      </c>
      <c r="O215" s="42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AR215" s="24" t="s">
        <v>123</v>
      </c>
      <c r="AT215" s="24" t="s">
        <v>172</v>
      </c>
      <c r="AU215" s="24" t="s">
        <v>83</v>
      </c>
      <c r="AY215" s="24" t="s">
        <v>169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24" t="s">
        <v>81</v>
      </c>
      <c r="BK215" s="186">
        <f>ROUND(I215*H215,2)</f>
        <v>0</v>
      </c>
      <c r="BL215" s="24" t="s">
        <v>123</v>
      </c>
      <c r="BM215" s="24" t="s">
        <v>358</v>
      </c>
    </row>
    <row r="216" spans="2:65" s="1" customFormat="1" ht="25.5" customHeight="1">
      <c r="B216" s="174"/>
      <c r="C216" s="175" t="s">
        <v>359</v>
      </c>
      <c r="D216" s="175" t="s">
        <v>172</v>
      </c>
      <c r="E216" s="176" t="s">
        <v>360</v>
      </c>
      <c r="F216" s="177" t="s">
        <v>361</v>
      </c>
      <c r="G216" s="178" t="s">
        <v>353</v>
      </c>
      <c r="H216" s="179">
        <v>284.877</v>
      </c>
      <c r="I216" s="180"/>
      <c r="J216" s="181">
        <f>ROUND(I216*H216,2)</f>
        <v>0</v>
      </c>
      <c r="K216" s="177" t="s">
        <v>175</v>
      </c>
      <c r="L216" s="41"/>
      <c r="M216" s="182" t="s">
        <v>5</v>
      </c>
      <c r="N216" s="183" t="s">
        <v>44</v>
      </c>
      <c r="O216" s="42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AR216" s="24" t="s">
        <v>123</v>
      </c>
      <c r="AT216" s="24" t="s">
        <v>172</v>
      </c>
      <c r="AU216" s="24" t="s">
        <v>83</v>
      </c>
      <c r="AY216" s="24" t="s">
        <v>169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24" t="s">
        <v>81</v>
      </c>
      <c r="BK216" s="186">
        <f>ROUND(I216*H216,2)</f>
        <v>0</v>
      </c>
      <c r="BL216" s="24" t="s">
        <v>123</v>
      </c>
      <c r="BM216" s="24" t="s">
        <v>362</v>
      </c>
    </row>
    <row r="217" spans="2:51" s="12" customFormat="1" ht="13.5">
      <c r="B217" s="195"/>
      <c r="D217" s="188" t="s">
        <v>177</v>
      </c>
      <c r="F217" s="197" t="s">
        <v>363</v>
      </c>
      <c r="H217" s="198">
        <v>284.877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177</v>
      </c>
      <c r="AU217" s="196" t="s">
        <v>83</v>
      </c>
      <c r="AV217" s="12" t="s">
        <v>83</v>
      </c>
      <c r="AW217" s="12" t="s">
        <v>6</v>
      </c>
      <c r="AX217" s="12" t="s">
        <v>81</v>
      </c>
      <c r="AY217" s="196" t="s">
        <v>169</v>
      </c>
    </row>
    <row r="218" spans="2:65" s="1" customFormat="1" ht="16.5" customHeight="1">
      <c r="B218" s="174"/>
      <c r="C218" s="175" t="s">
        <v>364</v>
      </c>
      <c r="D218" s="175" t="s">
        <v>172</v>
      </c>
      <c r="E218" s="176" t="s">
        <v>365</v>
      </c>
      <c r="F218" s="177" t="s">
        <v>366</v>
      </c>
      <c r="G218" s="178" t="s">
        <v>353</v>
      </c>
      <c r="H218" s="179">
        <v>31.653</v>
      </c>
      <c r="I218" s="180"/>
      <c r="J218" s="181">
        <f>ROUND(I218*H218,2)</f>
        <v>0</v>
      </c>
      <c r="K218" s="177" t="s">
        <v>175</v>
      </c>
      <c r="L218" s="41"/>
      <c r="M218" s="182" t="s">
        <v>5</v>
      </c>
      <c r="N218" s="183" t="s">
        <v>44</v>
      </c>
      <c r="O218" s="42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AR218" s="24" t="s">
        <v>123</v>
      </c>
      <c r="AT218" s="24" t="s">
        <v>172</v>
      </c>
      <c r="AU218" s="24" t="s">
        <v>83</v>
      </c>
      <c r="AY218" s="24" t="s">
        <v>169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24" t="s">
        <v>81</v>
      </c>
      <c r="BK218" s="186">
        <f>ROUND(I218*H218,2)</f>
        <v>0</v>
      </c>
      <c r="BL218" s="24" t="s">
        <v>123</v>
      </c>
      <c r="BM218" s="24" t="s">
        <v>367</v>
      </c>
    </row>
    <row r="219" spans="2:63" s="10" customFormat="1" ht="29.85" customHeight="1">
      <c r="B219" s="161"/>
      <c r="D219" s="162" t="s">
        <v>72</v>
      </c>
      <c r="E219" s="172" t="s">
        <v>368</v>
      </c>
      <c r="F219" s="172" t="s">
        <v>369</v>
      </c>
      <c r="I219" s="164"/>
      <c r="J219" s="173">
        <f>BK219</f>
        <v>0</v>
      </c>
      <c r="L219" s="161"/>
      <c r="M219" s="166"/>
      <c r="N219" s="167"/>
      <c r="O219" s="167"/>
      <c r="P219" s="168">
        <f>P220</f>
        <v>0</v>
      </c>
      <c r="Q219" s="167"/>
      <c r="R219" s="168">
        <f>R220</f>
        <v>0</v>
      </c>
      <c r="S219" s="167"/>
      <c r="T219" s="169">
        <f>T220</f>
        <v>0</v>
      </c>
      <c r="AR219" s="162" t="s">
        <v>81</v>
      </c>
      <c r="AT219" s="170" t="s">
        <v>72</v>
      </c>
      <c r="AU219" s="170" t="s">
        <v>81</v>
      </c>
      <c r="AY219" s="162" t="s">
        <v>169</v>
      </c>
      <c r="BK219" s="171">
        <f>BK220</f>
        <v>0</v>
      </c>
    </row>
    <row r="220" spans="2:65" s="1" customFormat="1" ht="38.25" customHeight="1">
      <c r="B220" s="174"/>
      <c r="C220" s="175" t="s">
        <v>370</v>
      </c>
      <c r="D220" s="175" t="s">
        <v>172</v>
      </c>
      <c r="E220" s="176" t="s">
        <v>371</v>
      </c>
      <c r="F220" s="177" t="s">
        <v>372</v>
      </c>
      <c r="G220" s="178" t="s">
        <v>353</v>
      </c>
      <c r="H220" s="179">
        <v>10.867</v>
      </c>
      <c r="I220" s="180"/>
      <c r="J220" s="181">
        <f>ROUND(I220*H220,2)</f>
        <v>0</v>
      </c>
      <c r="K220" s="177" t="s">
        <v>175</v>
      </c>
      <c r="L220" s="41"/>
      <c r="M220" s="182" t="s">
        <v>5</v>
      </c>
      <c r="N220" s="183" t="s">
        <v>44</v>
      </c>
      <c r="O220" s="42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AR220" s="24" t="s">
        <v>123</v>
      </c>
      <c r="AT220" s="24" t="s">
        <v>172</v>
      </c>
      <c r="AU220" s="24" t="s">
        <v>83</v>
      </c>
      <c r="AY220" s="24" t="s">
        <v>169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24" t="s">
        <v>81</v>
      </c>
      <c r="BK220" s="186">
        <f>ROUND(I220*H220,2)</f>
        <v>0</v>
      </c>
      <c r="BL220" s="24" t="s">
        <v>123</v>
      </c>
      <c r="BM220" s="24" t="s">
        <v>373</v>
      </c>
    </row>
    <row r="221" spans="2:63" s="10" customFormat="1" ht="37.35" customHeight="1">
      <c r="B221" s="161"/>
      <c r="D221" s="162" t="s">
        <v>72</v>
      </c>
      <c r="E221" s="163" t="s">
        <v>374</v>
      </c>
      <c r="F221" s="163" t="s">
        <v>375</v>
      </c>
      <c r="I221" s="164"/>
      <c r="J221" s="165">
        <f>BK221</f>
        <v>0</v>
      </c>
      <c r="L221" s="161"/>
      <c r="M221" s="166"/>
      <c r="N221" s="167"/>
      <c r="O221" s="167"/>
      <c r="P221" s="168">
        <f>P222+P224+P226+P320+P322+P338+P348+P356</f>
        <v>0</v>
      </c>
      <c r="Q221" s="167"/>
      <c r="R221" s="168">
        <f>R222+R224+R226+R320+R322+R338+R348+R356</f>
        <v>6.31826413</v>
      </c>
      <c r="S221" s="167"/>
      <c r="T221" s="169">
        <f>T222+T224+T226+T320+T322+T338+T348+T356</f>
        <v>1.649</v>
      </c>
      <c r="AR221" s="162" t="s">
        <v>83</v>
      </c>
      <c r="AT221" s="170" t="s">
        <v>72</v>
      </c>
      <c r="AU221" s="170" t="s">
        <v>73</v>
      </c>
      <c r="AY221" s="162" t="s">
        <v>169</v>
      </c>
      <c r="BK221" s="171">
        <f>BK222+BK224+BK226+BK320+BK322+BK338+BK348+BK356</f>
        <v>0</v>
      </c>
    </row>
    <row r="222" spans="2:63" s="10" customFormat="1" ht="19.9" customHeight="1">
      <c r="B222" s="161"/>
      <c r="D222" s="162" t="s">
        <v>72</v>
      </c>
      <c r="E222" s="172" t="s">
        <v>376</v>
      </c>
      <c r="F222" s="172" t="s">
        <v>377</v>
      </c>
      <c r="I222" s="164"/>
      <c r="J222" s="173">
        <f>BK222</f>
        <v>0</v>
      </c>
      <c r="L222" s="161"/>
      <c r="M222" s="166"/>
      <c r="N222" s="167"/>
      <c r="O222" s="167"/>
      <c r="P222" s="168">
        <f>P223</f>
        <v>0</v>
      </c>
      <c r="Q222" s="167"/>
      <c r="R222" s="168">
        <f>R223</f>
        <v>0</v>
      </c>
      <c r="S222" s="167"/>
      <c r="T222" s="169">
        <f>T223</f>
        <v>0</v>
      </c>
      <c r="AR222" s="162" t="s">
        <v>83</v>
      </c>
      <c r="AT222" s="170" t="s">
        <v>72</v>
      </c>
      <c r="AU222" s="170" t="s">
        <v>81</v>
      </c>
      <c r="AY222" s="162" t="s">
        <v>169</v>
      </c>
      <c r="BK222" s="171">
        <f>BK223</f>
        <v>0</v>
      </c>
    </row>
    <row r="223" spans="2:65" s="1" customFormat="1" ht="16.5" customHeight="1">
      <c r="B223" s="174"/>
      <c r="C223" s="175" t="s">
        <v>378</v>
      </c>
      <c r="D223" s="175" t="s">
        <v>172</v>
      </c>
      <c r="E223" s="176" t="s">
        <v>379</v>
      </c>
      <c r="F223" s="177" t="s">
        <v>380</v>
      </c>
      <c r="G223" s="178" t="s">
        <v>190</v>
      </c>
      <c r="H223" s="179">
        <v>1</v>
      </c>
      <c r="I223" s="180">
        <f>Rekapitulace!C15</f>
        <v>0</v>
      </c>
      <c r="J223" s="181">
        <f>ROUND(I223*H223,2)</f>
        <v>0</v>
      </c>
      <c r="K223" s="177" t="s">
        <v>381</v>
      </c>
      <c r="L223" s="41"/>
      <c r="M223" s="182" t="s">
        <v>5</v>
      </c>
      <c r="N223" s="183" t="s">
        <v>44</v>
      </c>
      <c r="O223" s="42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AR223" s="24" t="s">
        <v>253</v>
      </c>
      <c r="AT223" s="24" t="s">
        <v>172</v>
      </c>
      <c r="AU223" s="24" t="s">
        <v>83</v>
      </c>
      <c r="AY223" s="24" t="s">
        <v>169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24" t="s">
        <v>81</v>
      </c>
      <c r="BK223" s="186">
        <f>ROUND(I223*H223,2)</f>
        <v>0</v>
      </c>
      <c r="BL223" s="24" t="s">
        <v>253</v>
      </c>
      <c r="BM223" s="24" t="s">
        <v>382</v>
      </c>
    </row>
    <row r="224" spans="2:63" s="10" customFormat="1" ht="29.85" customHeight="1">
      <c r="B224" s="161"/>
      <c r="D224" s="162" t="s">
        <v>72</v>
      </c>
      <c r="E224" s="172" t="s">
        <v>383</v>
      </c>
      <c r="F224" s="172" t="s">
        <v>384</v>
      </c>
      <c r="I224" s="164"/>
      <c r="J224" s="173">
        <f>BK224</f>
        <v>0</v>
      </c>
      <c r="L224" s="161"/>
      <c r="M224" s="166"/>
      <c r="N224" s="167"/>
      <c r="O224" s="167"/>
      <c r="P224" s="168">
        <f>P225</f>
        <v>0</v>
      </c>
      <c r="Q224" s="167"/>
      <c r="R224" s="168">
        <f>R225</f>
        <v>0</v>
      </c>
      <c r="S224" s="167"/>
      <c r="T224" s="169">
        <f>T225</f>
        <v>0</v>
      </c>
      <c r="AR224" s="162" t="s">
        <v>83</v>
      </c>
      <c r="AT224" s="170" t="s">
        <v>72</v>
      </c>
      <c r="AU224" s="170" t="s">
        <v>81</v>
      </c>
      <c r="AY224" s="162" t="s">
        <v>169</v>
      </c>
      <c r="BK224" s="171">
        <f>BK225</f>
        <v>0</v>
      </c>
    </row>
    <row r="225" spans="2:65" s="1" customFormat="1" ht="16.5" customHeight="1">
      <c r="B225" s="174"/>
      <c r="C225" s="175" t="s">
        <v>385</v>
      </c>
      <c r="D225" s="175" t="s">
        <v>172</v>
      </c>
      <c r="E225" s="176" t="s">
        <v>386</v>
      </c>
      <c r="F225" s="177" t="s">
        <v>387</v>
      </c>
      <c r="G225" s="178" t="s">
        <v>190</v>
      </c>
      <c r="H225" s="179">
        <v>1</v>
      </c>
      <c r="I225" s="180">
        <f>ELSla!I29</f>
        <v>0</v>
      </c>
      <c r="J225" s="181">
        <f>ROUND(I225*H225,2)</f>
        <v>0</v>
      </c>
      <c r="K225" s="177" t="s">
        <v>381</v>
      </c>
      <c r="L225" s="41"/>
      <c r="M225" s="182" t="s">
        <v>5</v>
      </c>
      <c r="N225" s="183" t="s">
        <v>44</v>
      </c>
      <c r="O225" s="42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AR225" s="24" t="s">
        <v>253</v>
      </c>
      <c r="AT225" s="24" t="s">
        <v>172</v>
      </c>
      <c r="AU225" s="24" t="s">
        <v>83</v>
      </c>
      <c r="AY225" s="24" t="s">
        <v>169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24" t="s">
        <v>81</v>
      </c>
      <c r="BK225" s="186">
        <f>ROUND(I225*H225,2)</f>
        <v>0</v>
      </c>
      <c r="BL225" s="24" t="s">
        <v>253</v>
      </c>
      <c r="BM225" s="24" t="s">
        <v>388</v>
      </c>
    </row>
    <row r="226" spans="2:63" s="10" customFormat="1" ht="29.85" customHeight="1">
      <c r="B226" s="161"/>
      <c r="D226" s="162" t="s">
        <v>72</v>
      </c>
      <c r="E226" s="172" t="s">
        <v>389</v>
      </c>
      <c r="F226" s="172" t="s">
        <v>390</v>
      </c>
      <c r="I226" s="164"/>
      <c r="J226" s="173">
        <f>BK226</f>
        <v>0</v>
      </c>
      <c r="L226" s="161"/>
      <c r="M226" s="166"/>
      <c r="N226" s="167"/>
      <c r="O226" s="167"/>
      <c r="P226" s="168">
        <f>SUM(P227:P319)</f>
        <v>0</v>
      </c>
      <c r="Q226" s="167"/>
      <c r="R226" s="168">
        <f>SUM(R227:R319)</f>
        <v>5.840149630000001</v>
      </c>
      <c r="S226" s="167"/>
      <c r="T226" s="169">
        <f>SUM(T227:T319)</f>
        <v>1.649</v>
      </c>
      <c r="AR226" s="162" t="s">
        <v>83</v>
      </c>
      <c r="AT226" s="170" t="s">
        <v>72</v>
      </c>
      <c r="AU226" s="170" t="s">
        <v>81</v>
      </c>
      <c r="AY226" s="162" t="s">
        <v>169</v>
      </c>
      <c r="BK226" s="171">
        <f>SUM(BK227:BK319)</f>
        <v>0</v>
      </c>
    </row>
    <row r="227" spans="2:65" s="1" customFormat="1" ht="25.5" customHeight="1">
      <c r="B227" s="174"/>
      <c r="C227" s="175" t="s">
        <v>391</v>
      </c>
      <c r="D227" s="175" t="s">
        <v>172</v>
      </c>
      <c r="E227" s="176" t="s">
        <v>392</v>
      </c>
      <c r="F227" s="177" t="s">
        <v>393</v>
      </c>
      <c r="G227" s="178" t="s">
        <v>115</v>
      </c>
      <c r="H227" s="179">
        <v>15.563</v>
      </c>
      <c r="I227" s="180"/>
      <c r="J227" s="181">
        <f>ROUND(I227*H227,2)</f>
        <v>0</v>
      </c>
      <c r="K227" s="177" t="s">
        <v>175</v>
      </c>
      <c r="L227" s="41"/>
      <c r="M227" s="182" t="s">
        <v>5</v>
      </c>
      <c r="N227" s="183" t="s">
        <v>44</v>
      </c>
      <c r="O227" s="42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AR227" s="24" t="s">
        <v>253</v>
      </c>
      <c r="AT227" s="24" t="s">
        <v>172</v>
      </c>
      <c r="AU227" s="24" t="s">
        <v>83</v>
      </c>
      <c r="AY227" s="24" t="s">
        <v>169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24" t="s">
        <v>81</v>
      </c>
      <c r="BK227" s="186">
        <f>ROUND(I227*H227,2)</f>
        <v>0</v>
      </c>
      <c r="BL227" s="24" t="s">
        <v>253</v>
      </c>
      <c r="BM227" s="24" t="s">
        <v>394</v>
      </c>
    </row>
    <row r="228" spans="2:51" s="11" customFormat="1" ht="13.5">
      <c r="B228" s="187"/>
      <c r="D228" s="188" t="s">
        <v>177</v>
      </c>
      <c r="E228" s="189" t="s">
        <v>5</v>
      </c>
      <c r="F228" s="190" t="s">
        <v>395</v>
      </c>
      <c r="H228" s="189" t="s">
        <v>5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9" t="s">
        <v>177</v>
      </c>
      <c r="AU228" s="189" t="s">
        <v>83</v>
      </c>
      <c r="AV228" s="11" t="s">
        <v>81</v>
      </c>
      <c r="AW228" s="11" t="s">
        <v>36</v>
      </c>
      <c r="AX228" s="11" t="s">
        <v>73</v>
      </c>
      <c r="AY228" s="189" t="s">
        <v>169</v>
      </c>
    </row>
    <row r="229" spans="2:51" s="12" customFormat="1" ht="13.5">
      <c r="B229" s="195"/>
      <c r="D229" s="188" t="s">
        <v>177</v>
      </c>
      <c r="E229" s="196" t="s">
        <v>5</v>
      </c>
      <c r="F229" s="197" t="s">
        <v>111</v>
      </c>
      <c r="H229" s="198">
        <v>12.06</v>
      </c>
      <c r="I229" s="199"/>
      <c r="L229" s="195"/>
      <c r="M229" s="200"/>
      <c r="N229" s="201"/>
      <c r="O229" s="201"/>
      <c r="P229" s="201"/>
      <c r="Q229" s="201"/>
      <c r="R229" s="201"/>
      <c r="S229" s="201"/>
      <c r="T229" s="202"/>
      <c r="AT229" s="196" t="s">
        <v>177</v>
      </c>
      <c r="AU229" s="196" t="s">
        <v>83</v>
      </c>
      <c r="AV229" s="12" t="s">
        <v>83</v>
      </c>
      <c r="AW229" s="12" t="s">
        <v>36</v>
      </c>
      <c r="AX229" s="12" t="s">
        <v>73</v>
      </c>
      <c r="AY229" s="196" t="s">
        <v>169</v>
      </c>
    </row>
    <row r="230" spans="2:51" s="11" customFormat="1" ht="13.5">
      <c r="B230" s="187"/>
      <c r="D230" s="188" t="s">
        <v>177</v>
      </c>
      <c r="E230" s="189" t="s">
        <v>5</v>
      </c>
      <c r="F230" s="190" t="s">
        <v>396</v>
      </c>
      <c r="H230" s="189" t="s">
        <v>5</v>
      </c>
      <c r="I230" s="191"/>
      <c r="L230" s="187"/>
      <c r="M230" s="192"/>
      <c r="N230" s="193"/>
      <c r="O230" s="193"/>
      <c r="P230" s="193"/>
      <c r="Q230" s="193"/>
      <c r="R230" s="193"/>
      <c r="S230" s="193"/>
      <c r="T230" s="194"/>
      <c r="AT230" s="189" t="s">
        <v>177</v>
      </c>
      <c r="AU230" s="189" t="s">
        <v>83</v>
      </c>
      <c r="AV230" s="11" t="s">
        <v>81</v>
      </c>
      <c r="AW230" s="11" t="s">
        <v>36</v>
      </c>
      <c r="AX230" s="11" t="s">
        <v>73</v>
      </c>
      <c r="AY230" s="189" t="s">
        <v>169</v>
      </c>
    </row>
    <row r="231" spans="2:51" s="12" customFormat="1" ht="13.5">
      <c r="B231" s="195"/>
      <c r="D231" s="188" t="s">
        <v>177</v>
      </c>
      <c r="E231" s="196" t="s">
        <v>5</v>
      </c>
      <c r="F231" s="197" t="s">
        <v>113</v>
      </c>
      <c r="H231" s="198">
        <v>1.58</v>
      </c>
      <c r="I231" s="199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6" t="s">
        <v>177</v>
      </c>
      <c r="AU231" s="196" t="s">
        <v>83</v>
      </c>
      <c r="AV231" s="12" t="s">
        <v>83</v>
      </c>
      <c r="AW231" s="12" t="s">
        <v>36</v>
      </c>
      <c r="AX231" s="12" t="s">
        <v>73</v>
      </c>
      <c r="AY231" s="196" t="s">
        <v>169</v>
      </c>
    </row>
    <row r="232" spans="2:51" s="11" customFormat="1" ht="13.5">
      <c r="B232" s="187"/>
      <c r="D232" s="188" t="s">
        <v>177</v>
      </c>
      <c r="E232" s="189" t="s">
        <v>5</v>
      </c>
      <c r="F232" s="190" t="s">
        <v>397</v>
      </c>
      <c r="H232" s="189" t="s">
        <v>5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9" t="s">
        <v>177</v>
      </c>
      <c r="AU232" s="189" t="s">
        <v>83</v>
      </c>
      <c r="AV232" s="11" t="s">
        <v>81</v>
      </c>
      <c r="AW232" s="11" t="s">
        <v>36</v>
      </c>
      <c r="AX232" s="11" t="s">
        <v>73</v>
      </c>
      <c r="AY232" s="189" t="s">
        <v>169</v>
      </c>
    </row>
    <row r="233" spans="2:51" s="12" customFormat="1" ht="13.5">
      <c r="B233" s="195"/>
      <c r="D233" s="188" t="s">
        <v>177</v>
      </c>
      <c r="E233" s="196" t="s">
        <v>5</v>
      </c>
      <c r="F233" s="197" t="s">
        <v>120</v>
      </c>
      <c r="H233" s="198">
        <v>1.843</v>
      </c>
      <c r="I233" s="199"/>
      <c r="L233" s="195"/>
      <c r="M233" s="200"/>
      <c r="N233" s="201"/>
      <c r="O233" s="201"/>
      <c r="P233" s="201"/>
      <c r="Q233" s="201"/>
      <c r="R233" s="201"/>
      <c r="S233" s="201"/>
      <c r="T233" s="202"/>
      <c r="AT233" s="196" t="s">
        <v>177</v>
      </c>
      <c r="AU233" s="196" t="s">
        <v>83</v>
      </c>
      <c r="AV233" s="12" t="s">
        <v>83</v>
      </c>
      <c r="AW233" s="12" t="s">
        <v>36</v>
      </c>
      <c r="AX233" s="12" t="s">
        <v>73</v>
      </c>
      <c r="AY233" s="196" t="s">
        <v>169</v>
      </c>
    </row>
    <row r="234" spans="2:51" s="12" customFormat="1" ht="13.5">
      <c r="B234" s="195"/>
      <c r="D234" s="188" t="s">
        <v>177</v>
      </c>
      <c r="E234" s="196" t="s">
        <v>5</v>
      </c>
      <c r="F234" s="197" t="s">
        <v>398</v>
      </c>
      <c r="H234" s="198">
        <v>0.08</v>
      </c>
      <c r="I234" s="199"/>
      <c r="L234" s="195"/>
      <c r="M234" s="200"/>
      <c r="N234" s="201"/>
      <c r="O234" s="201"/>
      <c r="P234" s="201"/>
      <c r="Q234" s="201"/>
      <c r="R234" s="201"/>
      <c r="S234" s="201"/>
      <c r="T234" s="202"/>
      <c r="AT234" s="196" t="s">
        <v>177</v>
      </c>
      <c r="AU234" s="196" t="s">
        <v>83</v>
      </c>
      <c r="AV234" s="12" t="s">
        <v>83</v>
      </c>
      <c r="AW234" s="12" t="s">
        <v>36</v>
      </c>
      <c r="AX234" s="12" t="s">
        <v>73</v>
      </c>
      <c r="AY234" s="196" t="s">
        <v>169</v>
      </c>
    </row>
    <row r="235" spans="2:51" s="13" customFormat="1" ht="13.5">
      <c r="B235" s="203"/>
      <c r="D235" s="188" t="s">
        <v>177</v>
      </c>
      <c r="E235" s="204" t="s">
        <v>5</v>
      </c>
      <c r="F235" s="205" t="s">
        <v>182</v>
      </c>
      <c r="H235" s="206">
        <v>15.563</v>
      </c>
      <c r="I235" s="207"/>
      <c r="L235" s="203"/>
      <c r="M235" s="208"/>
      <c r="N235" s="209"/>
      <c r="O235" s="209"/>
      <c r="P235" s="209"/>
      <c r="Q235" s="209"/>
      <c r="R235" s="209"/>
      <c r="S235" s="209"/>
      <c r="T235" s="210"/>
      <c r="AT235" s="204" t="s">
        <v>177</v>
      </c>
      <c r="AU235" s="204" t="s">
        <v>83</v>
      </c>
      <c r="AV235" s="13" t="s">
        <v>123</v>
      </c>
      <c r="AW235" s="13" t="s">
        <v>36</v>
      </c>
      <c r="AX235" s="13" t="s">
        <v>81</v>
      </c>
      <c r="AY235" s="204" t="s">
        <v>169</v>
      </c>
    </row>
    <row r="236" spans="2:65" s="1" customFormat="1" ht="38.25" customHeight="1">
      <c r="B236" s="174"/>
      <c r="C236" s="175" t="s">
        <v>399</v>
      </c>
      <c r="D236" s="175" t="s">
        <v>172</v>
      </c>
      <c r="E236" s="176" t="s">
        <v>400</v>
      </c>
      <c r="F236" s="177" t="s">
        <v>401</v>
      </c>
      <c r="G236" s="178" t="s">
        <v>115</v>
      </c>
      <c r="H236" s="179">
        <v>21.627</v>
      </c>
      <c r="I236" s="180"/>
      <c r="J236" s="181">
        <f>ROUND(I236*H236,2)</f>
        <v>0</v>
      </c>
      <c r="K236" s="177" t="s">
        <v>175</v>
      </c>
      <c r="L236" s="41"/>
      <c r="M236" s="182" t="s">
        <v>5</v>
      </c>
      <c r="N236" s="183" t="s">
        <v>44</v>
      </c>
      <c r="O236" s="42"/>
      <c r="P236" s="184">
        <f>O236*H236</f>
        <v>0</v>
      </c>
      <c r="Q236" s="184">
        <v>0.00189</v>
      </c>
      <c r="R236" s="184">
        <f>Q236*H236</f>
        <v>0.04087503</v>
      </c>
      <c r="S236" s="184">
        <v>0</v>
      </c>
      <c r="T236" s="185">
        <f>S236*H236</f>
        <v>0</v>
      </c>
      <c r="AR236" s="24" t="s">
        <v>253</v>
      </c>
      <c r="AT236" s="24" t="s">
        <v>172</v>
      </c>
      <c r="AU236" s="24" t="s">
        <v>83</v>
      </c>
      <c r="AY236" s="24" t="s">
        <v>169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24" t="s">
        <v>81</v>
      </c>
      <c r="BK236" s="186">
        <f>ROUND(I236*H236,2)</f>
        <v>0</v>
      </c>
      <c r="BL236" s="24" t="s">
        <v>253</v>
      </c>
      <c r="BM236" s="24" t="s">
        <v>402</v>
      </c>
    </row>
    <row r="237" spans="2:51" s="11" customFormat="1" ht="13.5">
      <c r="B237" s="187"/>
      <c r="D237" s="188" t="s">
        <v>177</v>
      </c>
      <c r="E237" s="189" t="s">
        <v>5</v>
      </c>
      <c r="F237" s="190" t="s">
        <v>403</v>
      </c>
      <c r="H237" s="189" t="s">
        <v>5</v>
      </c>
      <c r="I237" s="191"/>
      <c r="L237" s="187"/>
      <c r="M237" s="192"/>
      <c r="N237" s="193"/>
      <c r="O237" s="193"/>
      <c r="P237" s="193"/>
      <c r="Q237" s="193"/>
      <c r="R237" s="193"/>
      <c r="S237" s="193"/>
      <c r="T237" s="194"/>
      <c r="AT237" s="189" t="s">
        <v>177</v>
      </c>
      <c r="AU237" s="189" t="s">
        <v>83</v>
      </c>
      <c r="AV237" s="11" t="s">
        <v>81</v>
      </c>
      <c r="AW237" s="11" t="s">
        <v>36</v>
      </c>
      <c r="AX237" s="11" t="s">
        <v>73</v>
      </c>
      <c r="AY237" s="189" t="s">
        <v>169</v>
      </c>
    </row>
    <row r="238" spans="2:51" s="11" customFormat="1" ht="13.5">
      <c r="B238" s="187"/>
      <c r="D238" s="188" t="s">
        <v>177</v>
      </c>
      <c r="E238" s="189" t="s">
        <v>5</v>
      </c>
      <c r="F238" s="190" t="s">
        <v>404</v>
      </c>
      <c r="H238" s="189" t="s">
        <v>5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9" t="s">
        <v>177</v>
      </c>
      <c r="AU238" s="189" t="s">
        <v>83</v>
      </c>
      <c r="AV238" s="11" t="s">
        <v>81</v>
      </c>
      <c r="AW238" s="11" t="s">
        <v>36</v>
      </c>
      <c r="AX238" s="11" t="s">
        <v>73</v>
      </c>
      <c r="AY238" s="189" t="s">
        <v>169</v>
      </c>
    </row>
    <row r="239" spans="2:51" s="12" customFormat="1" ht="13.5">
      <c r="B239" s="195"/>
      <c r="D239" s="188" t="s">
        <v>177</v>
      </c>
      <c r="E239" s="196" t="s">
        <v>5</v>
      </c>
      <c r="F239" s="197" t="s">
        <v>111</v>
      </c>
      <c r="H239" s="198">
        <v>12.06</v>
      </c>
      <c r="I239" s="199"/>
      <c r="L239" s="195"/>
      <c r="M239" s="200"/>
      <c r="N239" s="201"/>
      <c r="O239" s="201"/>
      <c r="P239" s="201"/>
      <c r="Q239" s="201"/>
      <c r="R239" s="201"/>
      <c r="S239" s="201"/>
      <c r="T239" s="202"/>
      <c r="AT239" s="196" t="s">
        <v>177</v>
      </c>
      <c r="AU239" s="196" t="s">
        <v>83</v>
      </c>
      <c r="AV239" s="12" t="s">
        <v>83</v>
      </c>
      <c r="AW239" s="12" t="s">
        <v>36</v>
      </c>
      <c r="AX239" s="12" t="s">
        <v>73</v>
      </c>
      <c r="AY239" s="196" t="s">
        <v>169</v>
      </c>
    </row>
    <row r="240" spans="2:51" s="12" customFormat="1" ht="13.5">
      <c r="B240" s="195"/>
      <c r="D240" s="188" t="s">
        <v>177</v>
      </c>
      <c r="E240" s="196" t="s">
        <v>5</v>
      </c>
      <c r="F240" s="197" t="s">
        <v>113</v>
      </c>
      <c r="H240" s="198">
        <v>1.58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177</v>
      </c>
      <c r="AU240" s="196" t="s">
        <v>83</v>
      </c>
      <c r="AV240" s="12" t="s">
        <v>83</v>
      </c>
      <c r="AW240" s="12" t="s">
        <v>36</v>
      </c>
      <c r="AX240" s="12" t="s">
        <v>73</v>
      </c>
      <c r="AY240" s="196" t="s">
        <v>169</v>
      </c>
    </row>
    <row r="241" spans="2:51" s="11" customFormat="1" ht="13.5">
      <c r="B241" s="187"/>
      <c r="D241" s="188" t="s">
        <v>177</v>
      </c>
      <c r="E241" s="189" t="s">
        <v>5</v>
      </c>
      <c r="F241" s="190" t="s">
        <v>405</v>
      </c>
      <c r="H241" s="189" t="s">
        <v>5</v>
      </c>
      <c r="I241" s="191"/>
      <c r="L241" s="187"/>
      <c r="M241" s="192"/>
      <c r="N241" s="193"/>
      <c r="O241" s="193"/>
      <c r="P241" s="193"/>
      <c r="Q241" s="193"/>
      <c r="R241" s="193"/>
      <c r="S241" s="193"/>
      <c r="T241" s="194"/>
      <c r="AT241" s="189" t="s">
        <v>177</v>
      </c>
      <c r="AU241" s="189" t="s">
        <v>83</v>
      </c>
      <c r="AV241" s="11" t="s">
        <v>81</v>
      </c>
      <c r="AW241" s="11" t="s">
        <v>36</v>
      </c>
      <c r="AX241" s="11" t="s">
        <v>73</v>
      </c>
      <c r="AY241" s="189" t="s">
        <v>169</v>
      </c>
    </row>
    <row r="242" spans="2:51" s="12" customFormat="1" ht="13.5">
      <c r="B242" s="195"/>
      <c r="D242" s="188" t="s">
        <v>177</v>
      </c>
      <c r="E242" s="196" t="s">
        <v>5</v>
      </c>
      <c r="F242" s="197" t="s">
        <v>117</v>
      </c>
      <c r="H242" s="198">
        <v>6.064</v>
      </c>
      <c r="I242" s="199"/>
      <c r="L242" s="195"/>
      <c r="M242" s="200"/>
      <c r="N242" s="201"/>
      <c r="O242" s="201"/>
      <c r="P242" s="201"/>
      <c r="Q242" s="201"/>
      <c r="R242" s="201"/>
      <c r="S242" s="201"/>
      <c r="T242" s="202"/>
      <c r="AT242" s="196" t="s">
        <v>177</v>
      </c>
      <c r="AU242" s="196" t="s">
        <v>83</v>
      </c>
      <c r="AV242" s="12" t="s">
        <v>83</v>
      </c>
      <c r="AW242" s="12" t="s">
        <v>36</v>
      </c>
      <c r="AX242" s="12" t="s">
        <v>73</v>
      </c>
      <c r="AY242" s="196" t="s">
        <v>169</v>
      </c>
    </row>
    <row r="243" spans="2:51" s="11" customFormat="1" ht="13.5">
      <c r="B243" s="187"/>
      <c r="D243" s="188" t="s">
        <v>177</v>
      </c>
      <c r="E243" s="189" t="s">
        <v>5</v>
      </c>
      <c r="F243" s="190" t="s">
        <v>397</v>
      </c>
      <c r="H243" s="189" t="s">
        <v>5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9" t="s">
        <v>177</v>
      </c>
      <c r="AU243" s="189" t="s">
        <v>83</v>
      </c>
      <c r="AV243" s="11" t="s">
        <v>81</v>
      </c>
      <c r="AW243" s="11" t="s">
        <v>36</v>
      </c>
      <c r="AX243" s="11" t="s">
        <v>73</v>
      </c>
      <c r="AY243" s="189" t="s">
        <v>169</v>
      </c>
    </row>
    <row r="244" spans="2:51" s="12" customFormat="1" ht="13.5">
      <c r="B244" s="195"/>
      <c r="D244" s="188" t="s">
        <v>177</v>
      </c>
      <c r="E244" s="196" t="s">
        <v>5</v>
      </c>
      <c r="F244" s="197" t="s">
        <v>120</v>
      </c>
      <c r="H244" s="198">
        <v>1.843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177</v>
      </c>
      <c r="AU244" s="196" t="s">
        <v>83</v>
      </c>
      <c r="AV244" s="12" t="s">
        <v>83</v>
      </c>
      <c r="AW244" s="12" t="s">
        <v>36</v>
      </c>
      <c r="AX244" s="12" t="s">
        <v>73</v>
      </c>
      <c r="AY244" s="196" t="s">
        <v>169</v>
      </c>
    </row>
    <row r="245" spans="2:51" s="12" customFormat="1" ht="13.5">
      <c r="B245" s="195"/>
      <c r="D245" s="188" t="s">
        <v>177</v>
      </c>
      <c r="E245" s="196" t="s">
        <v>5</v>
      </c>
      <c r="F245" s="197" t="s">
        <v>398</v>
      </c>
      <c r="H245" s="198">
        <v>0.08</v>
      </c>
      <c r="I245" s="199"/>
      <c r="L245" s="195"/>
      <c r="M245" s="200"/>
      <c r="N245" s="201"/>
      <c r="O245" s="201"/>
      <c r="P245" s="201"/>
      <c r="Q245" s="201"/>
      <c r="R245" s="201"/>
      <c r="S245" s="201"/>
      <c r="T245" s="202"/>
      <c r="AT245" s="196" t="s">
        <v>177</v>
      </c>
      <c r="AU245" s="196" t="s">
        <v>83</v>
      </c>
      <c r="AV245" s="12" t="s">
        <v>83</v>
      </c>
      <c r="AW245" s="12" t="s">
        <v>36</v>
      </c>
      <c r="AX245" s="12" t="s">
        <v>73</v>
      </c>
      <c r="AY245" s="196" t="s">
        <v>169</v>
      </c>
    </row>
    <row r="246" spans="2:51" s="13" customFormat="1" ht="13.5">
      <c r="B246" s="203"/>
      <c r="D246" s="188" t="s">
        <v>177</v>
      </c>
      <c r="E246" s="204" t="s">
        <v>5</v>
      </c>
      <c r="F246" s="205" t="s">
        <v>182</v>
      </c>
      <c r="H246" s="206">
        <v>21.627</v>
      </c>
      <c r="I246" s="207"/>
      <c r="L246" s="203"/>
      <c r="M246" s="208"/>
      <c r="N246" s="209"/>
      <c r="O246" s="209"/>
      <c r="P246" s="209"/>
      <c r="Q246" s="209"/>
      <c r="R246" s="209"/>
      <c r="S246" s="209"/>
      <c r="T246" s="210"/>
      <c r="AT246" s="204" t="s">
        <v>177</v>
      </c>
      <c r="AU246" s="204" t="s">
        <v>83</v>
      </c>
      <c r="AV246" s="13" t="s">
        <v>123</v>
      </c>
      <c r="AW246" s="13" t="s">
        <v>36</v>
      </c>
      <c r="AX246" s="13" t="s">
        <v>81</v>
      </c>
      <c r="AY246" s="204" t="s">
        <v>169</v>
      </c>
    </row>
    <row r="247" spans="2:65" s="1" customFormat="1" ht="25.5" customHeight="1">
      <c r="B247" s="174"/>
      <c r="C247" s="175" t="s">
        <v>406</v>
      </c>
      <c r="D247" s="175" t="s">
        <v>172</v>
      </c>
      <c r="E247" s="176" t="s">
        <v>407</v>
      </c>
      <c r="F247" s="177" t="s">
        <v>408</v>
      </c>
      <c r="G247" s="178" t="s">
        <v>115</v>
      </c>
      <c r="H247" s="179">
        <v>13.266</v>
      </c>
      <c r="I247" s="180"/>
      <c r="J247" s="181">
        <f>ROUND(I247*H247,2)</f>
        <v>0</v>
      </c>
      <c r="K247" s="177" t="s">
        <v>381</v>
      </c>
      <c r="L247" s="41"/>
      <c r="M247" s="182" t="s">
        <v>5</v>
      </c>
      <c r="N247" s="183" t="s">
        <v>44</v>
      </c>
      <c r="O247" s="42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AR247" s="24" t="s">
        <v>253</v>
      </c>
      <c r="AT247" s="24" t="s">
        <v>172</v>
      </c>
      <c r="AU247" s="24" t="s">
        <v>83</v>
      </c>
      <c r="AY247" s="24" t="s">
        <v>169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24" t="s">
        <v>81</v>
      </c>
      <c r="BK247" s="186">
        <f>ROUND(I247*H247,2)</f>
        <v>0</v>
      </c>
      <c r="BL247" s="24" t="s">
        <v>253</v>
      </c>
      <c r="BM247" s="24" t="s">
        <v>409</v>
      </c>
    </row>
    <row r="248" spans="2:51" s="11" customFormat="1" ht="13.5">
      <c r="B248" s="187"/>
      <c r="D248" s="188" t="s">
        <v>177</v>
      </c>
      <c r="E248" s="189" t="s">
        <v>5</v>
      </c>
      <c r="F248" s="190" t="s">
        <v>395</v>
      </c>
      <c r="H248" s="189" t="s">
        <v>5</v>
      </c>
      <c r="I248" s="191"/>
      <c r="L248" s="187"/>
      <c r="M248" s="192"/>
      <c r="N248" s="193"/>
      <c r="O248" s="193"/>
      <c r="P248" s="193"/>
      <c r="Q248" s="193"/>
      <c r="R248" s="193"/>
      <c r="S248" s="193"/>
      <c r="T248" s="194"/>
      <c r="AT248" s="189" t="s">
        <v>177</v>
      </c>
      <c r="AU248" s="189" t="s">
        <v>83</v>
      </c>
      <c r="AV248" s="11" t="s">
        <v>81</v>
      </c>
      <c r="AW248" s="11" t="s">
        <v>36</v>
      </c>
      <c r="AX248" s="11" t="s">
        <v>73</v>
      </c>
      <c r="AY248" s="189" t="s">
        <v>169</v>
      </c>
    </row>
    <row r="249" spans="2:51" s="12" customFormat="1" ht="13.5">
      <c r="B249" s="195"/>
      <c r="D249" s="188" t="s">
        <v>177</v>
      </c>
      <c r="E249" s="196" t="s">
        <v>5</v>
      </c>
      <c r="F249" s="197" t="s">
        <v>410</v>
      </c>
      <c r="H249" s="198">
        <v>12.06</v>
      </c>
      <c r="I249" s="199"/>
      <c r="L249" s="195"/>
      <c r="M249" s="200"/>
      <c r="N249" s="201"/>
      <c r="O249" s="201"/>
      <c r="P249" s="201"/>
      <c r="Q249" s="201"/>
      <c r="R249" s="201"/>
      <c r="S249" s="201"/>
      <c r="T249" s="202"/>
      <c r="AT249" s="196" t="s">
        <v>177</v>
      </c>
      <c r="AU249" s="196" t="s">
        <v>83</v>
      </c>
      <c r="AV249" s="12" t="s">
        <v>83</v>
      </c>
      <c r="AW249" s="12" t="s">
        <v>36</v>
      </c>
      <c r="AX249" s="12" t="s">
        <v>73</v>
      </c>
      <c r="AY249" s="196" t="s">
        <v>169</v>
      </c>
    </row>
    <row r="250" spans="2:51" s="14" customFormat="1" ht="13.5">
      <c r="B250" s="211"/>
      <c r="D250" s="188" t="s">
        <v>177</v>
      </c>
      <c r="E250" s="212" t="s">
        <v>111</v>
      </c>
      <c r="F250" s="213" t="s">
        <v>193</v>
      </c>
      <c r="H250" s="214">
        <v>12.06</v>
      </c>
      <c r="I250" s="215"/>
      <c r="L250" s="211"/>
      <c r="M250" s="216"/>
      <c r="N250" s="217"/>
      <c r="O250" s="217"/>
      <c r="P250" s="217"/>
      <c r="Q250" s="217"/>
      <c r="R250" s="217"/>
      <c r="S250" s="217"/>
      <c r="T250" s="218"/>
      <c r="AT250" s="212" t="s">
        <v>177</v>
      </c>
      <c r="AU250" s="212" t="s">
        <v>83</v>
      </c>
      <c r="AV250" s="14" t="s">
        <v>170</v>
      </c>
      <c r="AW250" s="14" t="s">
        <v>36</v>
      </c>
      <c r="AX250" s="14" t="s">
        <v>73</v>
      </c>
      <c r="AY250" s="212" t="s">
        <v>169</v>
      </c>
    </row>
    <row r="251" spans="2:51" s="13" customFormat="1" ht="13.5">
      <c r="B251" s="203"/>
      <c r="D251" s="188" t="s">
        <v>177</v>
      </c>
      <c r="E251" s="204" t="s">
        <v>5</v>
      </c>
      <c r="F251" s="205" t="s">
        <v>182</v>
      </c>
      <c r="H251" s="206">
        <v>12.06</v>
      </c>
      <c r="I251" s="207"/>
      <c r="L251" s="203"/>
      <c r="M251" s="208"/>
      <c r="N251" s="209"/>
      <c r="O251" s="209"/>
      <c r="P251" s="209"/>
      <c r="Q251" s="209"/>
      <c r="R251" s="209"/>
      <c r="S251" s="209"/>
      <c r="T251" s="210"/>
      <c r="AT251" s="204" t="s">
        <v>177</v>
      </c>
      <c r="AU251" s="204" t="s">
        <v>83</v>
      </c>
      <c r="AV251" s="13" t="s">
        <v>123</v>
      </c>
      <c r="AW251" s="13" t="s">
        <v>36</v>
      </c>
      <c r="AX251" s="13" t="s">
        <v>81</v>
      </c>
      <c r="AY251" s="204" t="s">
        <v>169</v>
      </c>
    </row>
    <row r="252" spans="2:51" s="12" customFormat="1" ht="13.5">
      <c r="B252" s="195"/>
      <c r="D252" s="188" t="s">
        <v>177</v>
      </c>
      <c r="F252" s="197" t="s">
        <v>411</v>
      </c>
      <c r="H252" s="198">
        <v>13.266</v>
      </c>
      <c r="I252" s="199"/>
      <c r="L252" s="195"/>
      <c r="M252" s="200"/>
      <c r="N252" s="201"/>
      <c r="O252" s="201"/>
      <c r="P252" s="201"/>
      <c r="Q252" s="201"/>
      <c r="R252" s="201"/>
      <c r="S252" s="201"/>
      <c r="T252" s="202"/>
      <c r="AT252" s="196" t="s">
        <v>177</v>
      </c>
      <c r="AU252" s="196" t="s">
        <v>83</v>
      </c>
      <c r="AV252" s="12" t="s">
        <v>83</v>
      </c>
      <c r="AW252" s="12" t="s">
        <v>6</v>
      </c>
      <c r="AX252" s="12" t="s">
        <v>81</v>
      </c>
      <c r="AY252" s="196" t="s">
        <v>169</v>
      </c>
    </row>
    <row r="253" spans="2:65" s="1" customFormat="1" ht="38.25" customHeight="1">
      <c r="B253" s="174"/>
      <c r="C253" s="175" t="s">
        <v>412</v>
      </c>
      <c r="D253" s="175" t="s">
        <v>172</v>
      </c>
      <c r="E253" s="176" t="s">
        <v>413</v>
      </c>
      <c r="F253" s="177" t="s">
        <v>414</v>
      </c>
      <c r="G253" s="178" t="s">
        <v>94</v>
      </c>
      <c r="H253" s="179">
        <v>189.5</v>
      </c>
      <c r="I253" s="180"/>
      <c r="J253" s="181">
        <f>ROUND(I253*H253,2)</f>
        <v>0</v>
      </c>
      <c r="K253" s="177" t="s">
        <v>175</v>
      </c>
      <c r="L253" s="41"/>
      <c r="M253" s="182" t="s">
        <v>5</v>
      </c>
      <c r="N253" s="183" t="s">
        <v>44</v>
      </c>
      <c r="O253" s="42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AR253" s="24" t="s">
        <v>253</v>
      </c>
      <c r="AT253" s="24" t="s">
        <v>172</v>
      </c>
      <c r="AU253" s="24" t="s">
        <v>83</v>
      </c>
      <c r="AY253" s="24" t="s">
        <v>169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24" t="s">
        <v>81</v>
      </c>
      <c r="BK253" s="186">
        <f>ROUND(I253*H253,2)</f>
        <v>0</v>
      </c>
      <c r="BL253" s="24" t="s">
        <v>253</v>
      </c>
      <c r="BM253" s="24" t="s">
        <v>415</v>
      </c>
    </row>
    <row r="254" spans="2:51" s="11" customFormat="1" ht="13.5">
      <c r="B254" s="187"/>
      <c r="D254" s="188" t="s">
        <v>177</v>
      </c>
      <c r="E254" s="189" t="s">
        <v>5</v>
      </c>
      <c r="F254" s="190" t="s">
        <v>416</v>
      </c>
      <c r="H254" s="189" t="s">
        <v>5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89" t="s">
        <v>177</v>
      </c>
      <c r="AU254" s="189" t="s">
        <v>83</v>
      </c>
      <c r="AV254" s="11" t="s">
        <v>81</v>
      </c>
      <c r="AW254" s="11" t="s">
        <v>36</v>
      </c>
      <c r="AX254" s="11" t="s">
        <v>73</v>
      </c>
      <c r="AY254" s="189" t="s">
        <v>169</v>
      </c>
    </row>
    <row r="255" spans="2:51" s="11" customFormat="1" ht="13.5">
      <c r="B255" s="187"/>
      <c r="D255" s="188" t="s">
        <v>177</v>
      </c>
      <c r="E255" s="189" t="s">
        <v>5</v>
      </c>
      <c r="F255" s="190" t="s">
        <v>179</v>
      </c>
      <c r="H255" s="189" t="s">
        <v>5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9" t="s">
        <v>177</v>
      </c>
      <c r="AU255" s="189" t="s">
        <v>83</v>
      </c>
      <c r="AV255" s="11" t="s">
        <v>81</v>
      </c>
      <c r="AW255" s="11" t="s">
        <v>36</v>
      </c>
      <c r="AX255" s="11" t="s">
        <v>73</v>
      </c>
      <c r="AY255" s="189" t="s">
        <v>169</v>
      </c>
    </row>
    <row r="256" spans="2:51" s="11" customFormat="1" ht="13.5">
      <c r="B256" s="187"/>
      <c r="D256" s="188" t="s">
        <v>177</v>
      </c>
      <c r="E256" s="189" t="s">
        <v>5</v>
      </c>
      <c r="F256" s="190" t="s">
        <v>417</v>
      </c>
      <c r="H256" s="189" t="s">
        <v>5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9" t="s">
        <v>177</v>
      </c>
      <c r="AU256" s="189" t="s">
        <v>83</v>
      </c>
      <c r="AV256" s="11" t="s">
        <v>81</v>
      </c>
      <c r="AW256" s="11" t="s">
        <v>36</v>
      </c>
      <c r="AX256" s="11" t="s">
        <v>73</v>
      </c>
      <c r="AY256" s="189" t="s">
        <v>169</v>
      </c>
    </row>
    <row r="257" spans="2:51" s="12" customFormat="1" ht="13.5">
      <c r="B257" s="195"/>
      <c r="D257" s="188" t="s">
        <v>177</v>
      </c>
      <c r="E257" s="196" t="s">
        <v>5</v>
      </c>
      <c r="F257" s="197" t="s">
        <v>418</v>
      </c>
      <c r="H257" s="198">
        <v>189.5</v>
      </c>
      <c r="I257" s="199"/>
      <c r="L257" s="195"/>
      <c r="M257" s="200"/>
      <c r="N257" s="201"/>
      <c r="O257" s="201"/>
      <c r="P257" s="201"/>
      <c r="Q257" s="201"/>
      <c r="R257" s="201"/>
      <c r="S257" s="201"/>
      <c r="T257" s="202"/>
      <c r="AT257" s="196" t="s">
        <v>177</v>
      </c>
      <c r="AU257" s="196" t="s">
        <v>83</v>
      </c>
      <c r="AV257" s="12" t="s">
        <v>83</v>
      </c>
      <c r="AW257" s="12" t="s">
        <v>36</v>
      </c>
      <c r="AX257" s="12" t="s">
        <v>73</v>
      </c>
      <c r="AY257" s="196" t="s">
        <v>169</v>
      </c>
    </row>
    <row r="258" spans="2:51" s="14" customFormat="1" ht="13.5">
      <c r="B258" s="211"/>
      <c r="D258" s="188" t="s">
        <v>177</v>
      </c>
      <c r="E258" s="212" t="s">
        <v>98</v>
      </c>
      <c r="F258" s="213" t="s">
        <v>193</v>
      </c>
      <c r="H258" s="214">
        <v>189.5</v>
      </c>
      <c r="I258" s="215"/>
      <c r="L258" s="211"/>
      <c r="M258" s="216"/>
      <c r="N258" s="217"/>
      <c r="O258" s="217"/>
      <c r="P258" s="217"/>
      <c r="Q258" s="217"/>
      <c r="R258" s="217"/>
      <c r="S258" s="217"/>
      <c r="T258" s="218"/>
      <c r="AT258" s="212" t="s">
        <v>177</v>
      </c>
      <c r="AU258" s="212" t="s">
        <v>83</v>
      </c>
      <c r="AV258" s="14" t="s">
        <v>170</v>
      </c>
      <c r="AW258" s="14" t="s">
        <v>36</v>
      </c>
      <c r="AX258" s="14" t="s">
        <v>73</v>
      </c>
      <c r="AY258" s="212" t="s">
        <v>169</v>
      </c>
    </row>
    <row r="259" spans="2:51" s="13" customFormat="1" ht="13.5">
      <c r="B259" s="203"/>
      <c r="D259" s="188" t="s">
        <v>177</v>
      </c>
      <c r="E259" s="204" t="s">
        <v>5</v>
      </c>
      <c r="F259" s="205" t="s">
        <v>182</v>
      </c>
      <c r="H259" s="206">
        <v>189.5</v>
      </c>
      <c r="I259" s="207"/>
      <c r="L259" s="203"/>
      <c r="M259" s="208"/>
      <c r="N259" s="209"/>
      <c r="O259" s="209"/>
      <c r="P259" s="209"/>
      <c r="Q259" s="209"/>
      <c r="R259" s="209"/>
      <c r="S259" s="209"/>
      <c r="T259" s="210"/>
      <c r="AT259" s="204" t="s">
        <v>177</v>
      </c>
      <c r="AU259" s="204" t="s">
        <v>83</v>
      </c>
      <c r="AV259" s="13" t="s">
        <v>123</v>
      </c>
      <c r="AW259" s="13" t="s">
        <v>36</v>
      </c>
      <c r="AX259" s="13" t="s">
        <v>81</v>
      </c>
      <c r="AY259" s="204" t="s">
        <v>169</v>
      </c>
    </row>
    <row r="260" spans="2:65" s="1" customFormat="1" ht="25.5" customHeight="1">
      <c r="B260" s="174"/>
      <c r="C260" s="219" t="s">
        <v>419</v>
      </c>
      <c r="D260" s="219" t="s">
        <v>420</v>
      </c>
      <c r="E260" s="220" t="s">
        <v>421</v>
      </c>
      <c r="F260" s="221" t="s">
        <v>422</v>
      </c>
      <c r="G260" s="222" t="s">
        <v>115</v>
      </c>
      <c r="H260" s="223">
        <v>6.67</v>
      </c>
      <c r="I260" s="224"/>
      <c r="J260" s="225">
        <f>ROUND(I260*H260,2)</f>
        <v>0</v>
      </c>
      <c r="K260" s="221" t="s">
        <v>175</v>
      </c>
      <c r="L260" s="226"/>
      <c r="M260" s="227" t="s">
        <v>5</v>
      </c>
      <c r="N260" s="228" t="s">
        <v>44</v>
      </c>
      <c r="O260" s="42"/>
      <c r="P260" s="184">
        <f>O260*H260</f>
        <v>0</v>
      </c>
      <c r="Q260" s="184">
        <v>0.55</v>
      </c>
      <c r="R260" s="184">
        <f>Q260*H260</f>
        <v>3.6685000000000003</v>
      </c>
      <c r="S260" s="184">
        <v>0</v>
      </c>
      <c r="T260" s="185">
        <f>S260*H260</f>
        <v>0</v>
      </c>
      <c r="AR260" s="24" t="s">
        <v>336</v>
      </c>
      <c r="AT260" s="24" t="s">
        <v>420</v>
      </c>
      <c r="AU260" s="24" t="s">
        <v>83</v>
      </c>
      <c r="AY260" s="24" t="s">
        <v>169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24" t="s">
        <v>81</v>
      </c>
      <c r="BK260" s="186">
        <f>ROUND(I260*H260,2)</f>
        <v>0</v>
      </c>
      <c r="BL260" s="24" t="s">
        <v>253</v>
      </c>
      <c r="BM260" s="24" t="s">
        <v>423</v>
      </c>
    </row>
    <row r="261" spans="2:51" s="12" customFormat="1" ht="13.5">
      <c r="B261" s="195"/>
      <c r="D261" s="188" t="s">
        <v>177</v>
      </c>
      <c r="E261" s="196" t="s">
        <v>5</v>
      </c>
      <c r="F261" s="197" t="s">
        <v>424</v>
      </c>
      <c r="H261" s="198">
        <v>6.064</v>
      </c>
      <c r="I261" s="199"/>
      <c r="L261" s="195"/>
      <c r="M261" s="200"/>
      <c r="N261" s="201"/>
      <c r="O261" s="201"/>
      <c r="P261" s="201"/>
      <c r="Q261" s="201"/>
      <c r="R261" s="201"/>
      <c r="S261" s="201"/>
      <c r="T261" s="202"/>
      <c r="AT261" s="196" t="s">
        <v>177</v>
      </c>
      <c r="AU261" s="196" t="s">
        <v>83</v>
      </c>
      <c r="AV261" s="12" t="s">
        <v>83</v>
      </c>
      <c r="AW261" s="12" t="s">
        <v>36</v>
      </c>
      <c r="AX261" s="12" t="s">
        <v>73</v>
      </c>
      <c r="AY261" s="196" t="s">
        <v>169</v>
      </c>
    </row>
    <row r="262" spans="2:51" s="13" customFormat="1" ht="13.5">
      <c r="B262" s="203"/>
      <c r="D262" s="188" t="s">
        <v>177</v>
      </c>
      <c r="E262" s="204" t="s">
        <v>117</v>
      </c>
      <c r="F262" s="205" t="s">
        <v>182</v>
      </c>
      <c r="H262" s="206">
        <v>6.064</v>
      </c>
      <c r="I262" s="207"/>
      <c r="L262" s="203"/>
      <c r="M262" s="208"/>
      <c r="N262" s="209"/>
      <c r="O262" s="209"/>
      <c r="P262" s="209"/>
      <c r="Q262" s="209"/>
      <c r="R262" s="209"/>
      <c r="S262" s="209"/>
      <c r="T262" s="210"/>
      <c r="AT262" s="204" t="s">
        <v>177</v>
      </c>
      <c r="AU262" s="204" t="s">
        <v>83</v>
      </c>
      <c r="AV262" s="13" t="s">
        <v>123</v>
      </c>
      <c r="AW262" s="13" t="s">
        <v>36</v>
      </c>
      <c r="AX262" s="13" t="s">
        <v>81</v>
      </c>
      <c r="AY262" s="204" t="s">
        <v>169</v>
      </c>
    </row>
    <row r="263" spans="2:51" s="12" customFormat="1" ht="13.5">
      <c r="B263" s="195"/>
      <c r="D263" s="188" t="s">
        <v>177</v>
      </c>
      <c r="F263" s="197" t="s">
        <v>425</v>
      </c>
      <c r="H263" s="198">
        <v>6.67</v>
      </c>
      <c r="I263" s="199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6" t="s">
        <v>177</v>
      </c>
      <c r="AU263" s="196" t="s">
        <v>83</v>
      </c>
      <c r="AV263" s="12" t="s">
        <v>83</v>
      </c>
      <c r="AW263" s="12" t="s">
        <v>6</v>
      </c>
      <c r="AX263" s="12" t="s">
        <v>81</v>
      </c>
      <c r="AY263" s="196" t="s">
        <v>169</v>
      </c>
    </row>
    <row r="264" spans="2:65" s="1" customFormat="1" ht="51" customHeight="1">
      <c r="B264" s="174"/>
      <c r="C264" s="175" t="s">
        <v>426</v>
      </c>
      <c r="D264" s="175" t="s">
        <v>172</v>
      </c>
      <c r="E264" s="176" t="s">
        <v>427</v>
      </c>
      <c r="F264" s="177" t="s">
        <v>428</v>
      </c>
      <c r="G264" s="178" t="s">
        <v>429</v>
      </c>
      <c r="H264" s="179">
        <v>46.4</v>
      </c>
      <c r="I264" s="180"/>
      <c r="J264" s="181">
        <f>ROUND(I264*H264,2)</f>
        <v>0</v>
      </c>
      <c r="K264" s="177" t="s">
        <v>175</v>
      </c>
      <c r="L264" s="41"/>
      <c r="M264" s="182" t="s">
        <v>5</v>
      </c>
      <c r="N264" s="183" t="s">
        <v>44</v>
      </c>
      <c r="O264" s="42"/>
      <c r="P264" s="184">
        <f>O264*H264</f>
        <v>0</v>
      </c>
      <c r="Q264" s="184">
        <v>0</v>
      </c>
      <c r="R264" s="184">
        <f>Q264*H264</f>
        <v>0</v>
      </c>
      <c r="S264" s="184">
        <v>0</v>
      </c>
      <c r="T264" s="185">
        <f>S264*H264</f>
        <v>0</v>
      </c>
      <c r="AR264" s="24" t="s">
        <v>253</v>
      </c>
      <c r="AT264" s="24" t="s">
        <v>172</v>
      </c>
      <c r="AU264" s="24" t="s">
        <v>83</v>
      </c>
      <c r="AY264" s="24" t="s">
        <v>169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24" t="s">
        <v>81</v>
      </c>
      <c r="BK264" s="186">
        <f>ROUND(I264*H264,2)</f>
        <v>0</v>
      </c>
      <c r="BL264" s="24" t="s">
        <v>253</v>
      </c>
      <c r="BM264" s="24" t="s">
        <v>430</v>
      </c>
    </row>
    <row r="265" spans="2:51" s="11" customFormat="1" ht="13.5">
      <c r="B265" s="187"/>
      <c r="D265" s="188" t="s">
        <v>177</v>
      </c>
      <c r="E265" s="189" t="s">
        <v>5</v>
      </c>
      <c r="F265" s="190" t="s">
        <v>396</v>
      </c>
      <c r="H265" s="189" t="s">
        <v>5</v>
      </c>
      <c r="I265" s="191"/>
      <c r="L265" s="187"/>
      <c r="M265" s="192"/>
      <c r="N265" s="193"/>
      <c r="O265" s="193"/>
      <c r="P265" s="193"/>
      <c r="Q265" s="193"/>
      <c r="R265" s="193"/>
      <c r="S265" s="193"/>
      <c r="T265" s="194"/>
      <c r="AT265" s="189" t="s">
        <v>177</v>
      </c>
      <c r="AU265" s="189" t="s">
        <v>83</v>
      </c>
      <c r="AV265" s="11" t="s">
        <v>81</v>
      </c>
      <c r="AW265" s="11" t="s">
        <v>36</v>
      </c>
      <c r="AX265" s="11" t="s">
        <v>73</v>
      </c>
      <c r="AY265" s="189" t="s">
        <v>169</v>
      </c>
    </row>
    <row r="266" spans="2:51" s="11" customFormat="1" ht="13.5">
      <c r="B266" s="187"/>
      <c r="D266" s="188" t="s">
        <v>177</v>
      </c>
      <c r="E266" s="189" t="s">
        <v>5</v>
      </c>
      <c r="F266" s="190" t="s">
        <v>431</v>
      </c>
      <c r="H266" s="189" t="s">
        <v>5</v>
      </c>
      <c r="I266" s="191"/>
      <c r="L266" s="187"/>
      <c r="M266" s="192"/>
      <c r="N266" s="193"/>
      <c r="O266" s="193"/>
      <c r="P266" s="193"/>
      <c r="Q266" s="193"/>
      <c r="R266" s="193"/>
      <c r="S266" s="193"/>
      <c r="T266" s="194"/>
      <c r="AT266" s="189" t="s">
        <v>177</v>
      </c>
      <c r="AU266" s="189" t="s">
        <v>83</v>
      </c>
      <c r="AV266" s="11" t="s">
        <v>81</v>
      </c>
      <c r="AW266" s="11" t="s">
        <v>36</v>
      </c>
      <c r="AX266" s="11" t="s">
        <v>73</v>
      </c>
      <c r="AY266" s="189" t="s">
        <v>169</v>
      </c>
    </row>
    <row r="267" spans="2:51" s="12" customFormat="1" ht="13.5">
      <c r="B267" s="195"/>
      <c r="D267" s="188" t="s">
        <v>177</v>
      </c>
      <c r="E267" s="196" t="s">
        <v>5</v>
      </c>
      <c r="F267" s="197" t="s">
        <v>432</v>
      </c>
      <c r="H267" s="198">
        <v>46.4</v>
      </c>
      <c r="I267" s="199"/>
      <c r="L267" s="195"/>
      <c r="M267" s="200"/>
      <c r="N267" s="201"/>
      <c r="O267" s="201"/>
      <c r="P267" s="201"/>
      <c r="Q267" s="201"/>
      <c r="R267" s="201"/>
      <c r="S267" s="201"/>
      <c r="T267" s="202"/>
      <c r="AT267" s="196" t="s">
        <v>177</v>
      </c>
      <c r="AU267" s="196" t="s">
        <v>83</v>
      </c>
      <c r="AV267" s="12" t="s">
        <v>83</v>
      </c>
      <c r="AW267" s="12" t="s">
        <v>36</v>
      </c>
      <c r="AX267" s="12" t="s">
        <v>73</v>
      </c>
      <c r="AY267" s="196" t="s">
        <v>169</v>
      </c>
    </row>
    <row r="268" spans="2:51" s="13" customFormat="1" ht="13.5">
      <c r="B268" s="203"/>
      <c r="D268" s="188" t="s">
        <v>177</v>
      </c>
      <c r="E268" s="204" t="s">
        <v>5</v>
      </c>
      <c r="F268" s="205" t="s">
        <v>182</v>
      </c>
      <c r="H268" s="206">
        <v>46.4</v>
      </c>
      <c r="I268" s="207"/>
      <c r="L268" s="203"/>
      <c r="M268" s="208"/>
      <c r="N268" s="209"/>
      <c r="O268" s="209"/>
      <c r="P268" s="209"/>
      <c r="Q268" s="209"/>
      <c r="R268" s="209"/>
      <c r="S268" s="209"/>
      <c r="T268" s="210"/>
      <c r="AT268" s="204" t="s">
        <v>177</v>
      </c>
      <c r="AU268" s="204" t="s">
        <v>83</v>
      </c>
      <c r="AV268" s="13" t="s">
        <v>123</v>
      </c>
      <c r="AW268" s="13" t="s">
        <v>36</v>
      </c>
      <c r="AX268" s="13" t="s">
        <v>81</v>
      </c>
      <c r="AY268" s="204" t="s">
        <v>169</v>
      </c>
    </row>
    <row r="269" spans="2:65" s="1" customFormat="1" ht="25.5" customHeight="1">
      <c r="B269" s="174"/>
      <c r="C269" s="219" t="s">
        <v>433</v>
      </c>
      <c r="D269" s="219" t="s">
        <v>420</v>
      </c>
      <c r="E269" s="220" t="s">
        <v>434</v>
      </c>
      <c r="F269" s="221" t="s">
        <v>435</v>
      </c>
      <c r="G269" s="222" t="s">
        <v>115</v>
      </c>
      <c r="H269" s="223">
        <v>1.738</v>
      </c>
      <c r="I269" s="224"/>
      <c r="J269" s="225">
        <f>ROUND(I269*H269,2)</f>
        <v>0</v>
      </c>
      <c r="K269" s="221" t="s">
        <v>381</v>
      </c>
      <c r="L269" s="226"/>
      <c r="M269" s="227" t="s">
        <v>5</v>
      </c>
      <c r="N269" s="228" t="s">
        <v>44</v>
      </c>
      <c r="O269" s="42"/>
      <c r="P269" s="184">
        <f>O269*H269</f>
        <v>0</v>
      </c>
      <c r="Q269" s="184">
        <v>0.55</v>
      </c>
      <c r="R269" s="184">
        <f>Q269*H269</f>
        <v>0.9559000000000001</v>
      </c>
      <c r="S269" s="184">
        <v>0</v>
      </c>
      <c r="T269" s="185">
        <f>S269*H269</f>
        <v>0</v>
      </c>
      <c r="AR269" s="24" t="s">
        <v>336</v>
      </c>
      <c r="AT269" s="24" t="s">
        <v>420</v>
      </c>
      <c r="AU269" s="24" t="s">
        <v>83</v>
      </c>
      <c r="AY269" s="24" t="s">
        <v>169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24" t="s">
        <v>81</v>
      </c>
      <c r="BK269" s="186">
        <f>ROUND(I269*H269,2)</f>
        <v>0</v>
      </c>
      <c r="BL269" s="24" t="s">
        <v>253</v>
      </c>
      <c r="BM269" s="24" t="s">
        <v>436</v>
      </c>
    </row>
    <row r="270" spans="2:51" s="11" customFormat="1" ht="13.5">
      <c r="B270" s="187"/>
      <c r="D270" s="188" t="s">
        <v>177</v>
      </c>
      <c r="E270" s="189" t="s">
        <v>5</v>
      </c>
      <c r="F270" s="190" t="s">
        <v>396</v>
      </c>
      <c r="H270" s="189" t="s">
        <v>5</v>
      </c>
      <c r="I270" s="191"/>
      <c r="L270" s="187"/>
      <c r="M270" s="192"/>
      <c r="N270" s="193"/>
      <c r="O270" s="193"/>
      <c r="P270" s="193"/>
      <c r="Q270" s="193"/>
      <c r="R270" s="193"/>
      <c r="S270" s="193"/>
      <c r="T270" s="194"/>
      <c r="AT270" s="189" t="s">
        <v>177</v>
      </c>
      <c r="AU270" s="189" t="s">
        <v>83</v>
      </c>
      <c r="AV270" s="11" t="s">
        <v>81</v>
      </c>
      <c r="AW270" s="11" t="s">
        <v>36</v>
      </c>
      <c r="AX270" s="11" t="s">
        <v>73</v>
      </c>
      <c r="AY270" s="189" t="s">
        <v>169</v>
      </c>
    </row>
    <row r="271" spans="2:51" s="12" customFormat="1" ht="13.5">
      <c r="B271" s="195"/>
      <c r="D271" s="188" t="s">
        <v>177</v>
      </c>
      <c r="E271" s="196" t="s">
        <v>5</v>
      </c>
      <c r="F271" s="197" t="s">
        <v>437</v>
      </c>
      <c r="H271" s="198">
        <v>1.58</v>
      </c>
      <c r="I271" s="199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6" t="s">
        <v>177</v>
      </c>
      <c r="AU271" s="196" t="s">
        <v>83</v>
      </c>
      <c r="AV271" s="12" t="s">
        <v>83</v>
      </c>
      <c r="AW271" s="12" t="s">
        <v>36</v>
      </c>
      <c r="AX271" s="12" t="s">
        <v>73</v>
      </c>
      <c r="AY271" s="196" t="s">
        <v>169</v>
      </c>
    </row>
    <row r="272" spans="2:51" s="14" customFormat="1" ht="13.5">
      <c r="B272" s="211"/>
      <c r="D272" s="188" t="s">
        <v>177</v>
      </c>
      <c r="E272" s="212" t="s">
        <v>113</v>
      </c>
      <c r="F272" s="213" t="s">
        <v>193</v>
      </c>
      <c r="H272" s="214">
        <v>1.58</v>
      </c>
      <c r="I272" s="215"/>
      <c r="L272" s="211"/>
      <c r="M272" s="216"/>
      <c r="N272" s="217"/>
      <c r="O272" s="217"/>
      <c r="P272" s="217"/>
      <c r="Q272" s="217"/>
      <c r="R272" s="217"/>
      <c r="S272" s="217"/>
      <c r="T272" s="218"/>
      <c r="AT272" s="212" t="s">
        <v>177</v>
      </c>
      <c r="AU272" s="212" t="s">
        <v>83</v>
      </c>
      <c r="AV272" s="14" t="s">
        <v>170</v>
      </c>
      <c r="AW272" s="14" t="s">
        <v>36</v>
      </c>
      <c r="AX272" s="14" t="s">
        <v>73</v>
      </c>
      <c r="AY272" s="212" t="s">
        <v>169</v>
      </c>
    </row>
    <row r="273" spans="2:51" s="13" customFormat="1" ht="13.5">
      <c r="B273" s="203"/>
      <c r="D273" s="188" t="s">
        <v>177</v>
      </c>
      <c r="E273" s="204" t="s">
        <v>5</v>
      </c>
      <c r="F273" s="205" t="s">
        <v>182</v>
      </c>
      <c r="H273" s="206">
        <v>1.58</v>
      </c>
      <c r="I273" s="207"/>
      <c r="L273" s="203"/>
      <c r="M273" s="208"/>
      <c r="N273" s="209"/>
      <c r="O273" s="209"/>
      <c r="P273" s="209"/>
      <c r="Q273" s="209"/>
      <c r="R273" s="209"/>
      <c r="S273" s="209"/>
      <c r="T273" s="210"/>
      <c r="AT273" s="204" t="s">
        <v>177</v>
      </c>
      <c r="AU273" s="204" t="s">
        <v>83</v>
      </c>
      <c r="AV273" s="13" t="s">
        <v>123</v>
      </c>
      <c r="AW273" s="13" t="s">
        <v>36</v>
      </c>
      <c r="AX273" s="13" t="s">
        <v>81</v>
      </c>
      <c r="AY273" s="204" t="s">
        <v>169</v>
      </c>
    </row>
    <row r="274" spans="2:51" s="12" customFormat="1" ht="13.5">
      <c r="B274" s="195"/>
      <c r="D274" s="188" t="s">
        <v>177</v>
      </c>
      <c r="F274" s="197" t="s">
        <v>438</v>
      </c>
      <c r="H274" s="198">
        <v>1.738</v>
      </c>
      <c r="I274" s="199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6" t="s">
        <v>177</v>
      </c>
      <c r="AU274" s="196" t="s">
        <v>83</v>
      </c>
      <c r="AV274" s="12" t="s">
        <v>83</v>
      </c>
      <c r="AW274" s="12" t="s">
        <v>6</v>
      </c>
      <c r="AX274" s="12" t="s">
        <v>81</v>
      </c>
      <c r="AY274" s="196" t="s">
        <v>169</v>
      </c>
    </row>
    <row r="275" spans="2:65" s="1" customFormat="1" ht="16.5" customHeight="1">
      <c r="B275" s="174"/>
      <c r="C275" s="175" t="s">
        <v>439</v>
      </c>
      <c r="D275" s="175" t="s">
        <v>172</v>
      </c>
      <c r="E275" s="176" t="s">
        <v>440</v>
      </c>
      <c r="F275" s="177" t="s">
        <v>441</v>
      </c>
      <c r="G275" s="178" t="s">
        <v>94</v>
      </c>
      <c r="H275" s="179">
        <v>46.08</v>
      </c>
      <c r="I275" s="180"/>
      <c r="J275" s="181">
        <f>ROUND(I275*H275,2)</f>
        <v>0</v>
      </c>
      <c r="K275" s="177" t="s">
        <v>175</v>
      </c>
      <c r="L275" s="41"/>
      <c r="M275" s="182" t="s">
        <v>5</v>
      </c>
      <c r="N275" s="183" t="s">
        <v>44</v>
      </c>
      <c r="O275" s="42"/>
      <c r="P275" s="184">
        <f>O275*H275</f>
        <v>0</v>
      </c>
      <c r="Q275" s="184">
        <v>0</v>
      </c>
      <c r="R275" s="184">
        <f>Q275*H275</f>
        <v>0</v>
      </c>
      <c r="S275" s="184">
        <v>0.024</v>
      </c>
      <c r="T275" s="185">
        <f>S275*H275</f>
        <v>1.10592</v>
      </c>
      <c r="AR275" s="24" t="s">
        <v>253</v>
      </c>
      <c r="AT275" s="24" t="s">
        <v>172</v>
      </c>
      <c r="AU275" s="24" t="s">
        <v>83</v>
      </c>
      <c r="AY275" s="24" t="s">
        <v>169</v>
      </c>
      <c r="BE275" s="186">
        <f>IF(N275="základní",J275,0)</f>
        <v>0</v>
      </c>
      <c r="BF275" s="186">
        <f>IF(N275="snížená",J275,0)</f>
        <v>0</v>
      </c>
      <c r="BG275" s="186">
        <f>IF(N275="zákl. přenesená",J275,0)</f>
        <v>0</v>
      </c>
      <c r="BH275" s="186">
        <f>IF(N275="sníž. přenesená",J275,0)</f>
        <v>0</v>
      </c>
      <c r="BI275" s="186">
        <f>IF(N275="nulová",J275,0)</f>
        <v>0</v>
      </c>
      <c r="BJ275" s="24" t="s">
        <v>81</v>
      </c>
      <c r="BK275" s="186">
        <f>ROUND(I275*H275,2)</f>
        <v>0</v>
      </c>
      <c r="BL275" s="24" t="s">
        <v>253</v>
      </c>
      <c r="BM275" s="24" t="s">
        <v>442</v>
      </c>
    </row>
    <row r="276" spans="2:51" s="11" customFormat="1" ht="13.5">
      <c r="B276" s="187"/>
      <c r="D276" s="188" t="s">
        <v>177</v>
      </c>
      <c r="E276" s="189" t="s">
        <v>5</v>
      </c>
      <c r="F276" s="190" t="s">
        <v>318</v>
      </c>
      <c r="H276" s="189" t="s">
        <v>5</v>
      </c>
      <c r="I276" s="191"/>
      <c r="L276" s="187"/>
      <c r="M276" s="192"/>
      <c r="N276" s="193"/>
      <c r="O276" s="193"/>
      <c r="P276" s="193"/>
      <c r="Q276" s="193"/>
      <c r="R276" s="193"/>
      <c r="S276" s="193"/>
      <c r="T276" s="194"/>
      <c r="AT276" s="189" t="s">
        <v>177</v>
      </c>
      <c r="AU276" s="189" t="s">
        <v>83</v>
      </c>
      <c r="AV276" s="11" t="s">
        <v>81</v>
      </c>
      <c r="AW276" s="11" t="s">
        <v>36</v>
      </c>
      <c r="AX276" s="11" t="s">
        <v>73</v>
      </c>
      <c r="AY276" s="189" t="s">
        <v>169</v>
      </c>
    </row>
    <row r="277" spans="2:51" s="11" customFormat="1" ht="13.5">
      <c r="B277" s="187"/>
      <c r="D277" s="188" t="s">
        <v>177</v>
      </c>
      <c r="E277" s="189" t="s">
        <v>5</v>
      </c>
      <c r="F277" s="190" t="s">
        <v>443</v>
      </c>
      <c r="H277" s="189" t="s">
        <v>5</v>
      </c>
      <c r="I277" s="191"/>
      <c r="L277" s="187"/>
      <c r="M277" s="192"/>
      <c r="N277" s="193"/>
      <c r="O277" s="193"/>
      <c r="P277" s="193"/>
      <c r="Q277" s="193"/>
      <c r="R277" s="193"/>
      <c r="S277" s="193"/>
      <c r="T277" s="194"/>
      <c r="AT277" s="189" t="s">
        <v>177</v>
      </c>
      <c r="AU277" s="189" t="s">
        <v>83</v>
      </c>
      <c r="AV277" s="11" t="s">
        <v>81</v>
      </c>
      <c r="AW277" s="11" t="s">
        <v>36</v>
      </c>
      <c r="AX277" s="11" t="s">
        <v>73</v>
      </c>
      <c r="AY277" s="189" t="s">
        <v>169</v>
      </c>
    </row>
    <row r="278" spans="2:51" s="12" customFormat="1" ht="13.5">
      <c r="B278" s="195"/>
      <c r="D278" s="188" t="s">
        <v>177</v>
      </c>
      <c r="E278" s="196" t="s">
        <v>5</v>
      </c>
      <c r="F278" s="197" t="s">
        <v>444</v>
      </c>
      <c r="H278" s="198">
        <v>46.08</v>
      </c>
      <c r="I278" s="199"/>
      <c r="L278" s="195"/>
      <c r="M278" s="200"/>
      <c r="N278" s="201"/>
      <c r="O278" s="201"/>
      <c r="P278" s="201"/>
      <c r="Q278" s="201"/>
      <c r="R278" s="201"/>
      <c r="S278" s="201"/>
      <c r="T278" s="202"/>
      <c r="AT278" s="196" t="s">
        <v>177</v>
      </c>
      <c r="AU278" s="196" t="s">
        <v>83</v>
      </c>
      <c r="AV278" s="12" t="s">
        <v>83</v>
      </c>
      <c r="AW278" s="12" t="s">
        <v>36</v>
      </c>
      <c r="AX278" s="12" t="s">
        <v>73</v>
      </c>
      <c r="AY278" s="196" t="s">
        <v>169</v>
      </c>
    </row>
    <row r="279" spans="2:51" s="13" customFormat="1" ht="13.5">
      <c r="B279" s="203"/>
      <c r="D279" s="188" t="s">
        <v>177</v>
      </c>
      <c r="E279" s="204" t="s">
        <v>5</v>
      </c>
      <c r="F279" s="205" t="s">
        <v>182</v>
      </c>
      <c r="H279" s="206">
        <v>46.08</v>
      </c>
      <c r="I279" s="207"/>
      <c r="L279" s="203"/>
      <c r="M279" s="208"/>
      <c r="N279" s="209"/>
      <c r="O279" s="209"/>
      <c r="P279" s="209"/>
      <c r="Q279" s="209"/>
      <c r="R279" s="209"/>
      <c r="S279" s="209"/>
      <c r="T279" s="210"/>
      <c r="AT279" s="204" t="s">
        <v>177</v>
      </c>
      <c r="AU279" s="204" t="s">
        <v>83</v>
      </c>
      <c r="AV279" s="13" t="s">
        <v>123</v>
      </c>
      <c r="AW279" s="13" t="s">
        <v>36</v>
      </c>
      <c r="AX279" s="13" t="s">
        <v>81</v>
      </c>
      <c r="AY279" s="204" t="s">
        <v>169</v>
      </c>
    </row>
    <row r="280" spans="2:65" s="1" customFormat="1" ht="16.5" customHeight="1">
      <c r="B280" s="174"/>
      <c r="C280" s="175" t="s">
        <v>445</v>
      </c>
      <c r="D280" s="175" t="s">
        <v>172</v>
      </c>
      <c r="E280" s="176" t="s">
        <v>446</v>
      </c>
      <c r="F280" s="177" t="s">
        <v>447</v>
      </c>
      <c r="G280" s="178" t="s">
        <v>94</v>
      </c>
      <c r="H280" s="179">
        <v>46.08</v>
      </c>
      <c r="I280" s="180"/>
      <c r="J280" s="181">
        <f>ROUND(I280*H280,2)</f>
        <v>0</v>
      </c>
      <c r="K280" s="177" t="s">
        <v>175</v>
      </c>
      <c r="L280" s="41"/>
      <c r="M280" s="182" t="s">
        <v>5</v>
      </c>
      <c r="N280" s="183" t="s">
        <v>44</v>
      </c>
      <c r="O280" s="42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AR280" s="24" t="s">
        <v>253</v>
      </c>
      <c r="AT280" s="24" t="s">
        <v>172</v>
      </c>
      <c r="AU280" s="24" t="s">
        <v>83</v>
      </c>
      <c r="AY280" s="24" t="s">
        <v>169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24" t="s">
        <v>81</v>
      </c>
      <c r="BK280" s="186">
        <f>ROUND(I280*H280,2)</f>
        <v>0</v>
      </c>
      <c r="BL280" s="24" t="s">
        <v>253</v>
      </c>
      <c r="BM280" s="24" t="s">
        <v>448</v>
      </c>
    </row>
    <row r="281" spans="2:51" s="11" customFormat="1" ht="13.5">
      <c r="B281" s="187"/>
      <c r="D281" s="188" t="s">
        <v>177</v>
      </c>
      <c r="E281" s="189" t="s">
        <v>5</v>
      </c>
      <c r="F281" s="190" t="s">
        <v>318</v>
      </c>
      <c r="H281" s="189" t="s">
        <v>5</v>
      </c>
      <c r="I281" s="191"/>
      <c r="L281" s="187"/>
      <c r="M281" s="192"/>
      <c r="N281" s="193"/>
      <c r="O281" s="193"/>
      <c r="P281" s="193"/>
      <c r="Q281" s="193"/>
      <c r="R281" s="193"/>
      <c r="S281" s="193"/>
      <c r="T281" s="194"/>
      <c r="AT281" s="189" t="s">
        <v>177</v>
      </c>
      <c r="AU281" s="189" t="s">
        <v>83</v>
      </c>
      <c r="AV281" s="11" t="s">
        <v>81</v>
      </c>
      <c r="AW281" s="11" t="s">
        <v>36</v>
      </c>
      <c r="AX281" s="11" t="s">
        <v>73</v>
      </c>
      <c r="AY281" s="189" t="s">
        <v>169</v>
      </c>
    </row>
    <row r="282" spans="2:51" s="11" customFormat="1" ht="13.5">
      <c r="B282" s="187"/>
      <c r="D282" s="188" t="s">
        <v>177</v>
      </c>
      <c r="E282" s="189" t="s">
        <v>5</v>
      </c>
      <c r="F282" s="190" t="s">
        <v>449</v>
      </c>
      <c r="H282" s="189" t="s">
        <v>5</v>
      </c>
      <c r="I282" s="191"/>
      <c r="L282" s="187"/>
      <c r="M282" s="192"/>
      <c r="N282" s="193"/>
      <c r="O282" s="193"/>
      <c r="P282" s="193"/>
      <c r="Q282" s="193"/>
      <c r="R282" s="193"/>
      <c r="S282" s="193"/>
      <c r="T282" s="194"/>
      <c r="AT282" s="189" t="s">
        <v>177</v>
      </c>
      <c r="AU282" s="189" t="s">
        <v>83</v>
      </c>
      <c r="AV282" s="11" t="s">
        <v>81</v>
      </c>
      <c r="AW282" s="11" t="s">
        <v>36</v>
      </c>
      <c r="AX282" s="11" t="s">
        <v>73</v>
      </c>
      <c r="AY282" s="189" t="s">
        <v>169</v>
      </c>
    </row>
    <row r="283" spans="2:51" s="12" customFormat="1" ht="13.5">
      <c r="B283" s="195"/>
      <c r="D283" s="188" t="s">
        <v>177</v>
      </c>
      <c r="E283" s="196" t="s">
        <v>5</v>
      </c>
      <c r="F283" s="197" t="s">
        <v>102</v>
      </c>
      <c r="H283" s="198">
        <v>22.05</v>
      </c>
      <c r="I283" s="199"/>
      <c r="L283" s="195"/>
      <c r="M283" s="200"/>
      <c r="N283" s="201"/>
      <c r="O283" s="201"/>
      <c r="P283" s="201"/>
      <c r="Q283" s="201"/>
      <c r="R283" s="201"/>
      <c r="S283" s="201"/>
      <c r="T283" s="202"/>
      <c r="AT283" s="196" t="s">
        <v>177</v>
      </c>
      <c r="AU283" s="196" t="s">
        <v>83</v>
      </c>
      <c r="AV283" s="12" t="s">
        <v>83</v>
      </c>
      <c r="AW283" s="12" t="s">
        <v>36</v>
      </c>
      <c r="AX283" s="12" t="s">
        <v>73</v>
      </c>
      <c r="AY283" s="196" t="s">
        <v>169</v>
      </c>
    </row>
    <row r="284" spans="2:51" s="14" customFormat="1" ht="13.5">
      <c r="B284" s="211"/>
      <c r="D284" s="188" t="s">
        <v>177</v>
      </c>
      <c r="E284" s="212" t="s">
        <v>100</v>
      </c>
      <c r="F284" s="213" t="s">
        <v>193</v>
      </c>
      <c r="H284" s="214">
        <v>22.05</v>
      </c>
      <c r="I284" s="215"/>
      <c r="L284" s="211"/>
      <c r="M284" s="216"/>
      <c r="N284" s="217"/>
      <c r="O284" s="217"/>
      <c r="P284" s="217"/>
      <c r="Q284" s="217"/>
      <c r="R284" s="217"/>
      <c r="S284" s="217"/>
      <c r="T284" s="218"/>
      <c r="AT284" s="212" t="s">
        <v>177</v>
      </c>
      <c r="AU284" s="212" t="s">
        <v>83</v>
      </c>
      <c r="AV284" s="14" t="s">
        <v>170</v>
      </c>
      <c r="AW284" s="14" t="s">
        <v>36</v>
      </c>
      <c r="AX284" s="14" t="s">
        <v>73</v>
      </c>
      <c r="AY284" s="212" t="s">
        <v>169</v>
      </c>
    </row>
    <row r="285" spans="2:51" s="11" customFormat="1" ht="13.5">
      <c r="B285" s="187"/>
      <c r="D285" s="188" t="s">
        <v>177</v>
      </c>
      <c r="E285" s="189" t="s">
        <v>5</v>
      </c>
      <c r="F285" s="190" t="s">
        <v>450</v>
      </c>
      <c r="H285" s="189" t="s">
        <v>5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9" t="s">
        <v>177</v>
      </c>
      <c r="AU285" s="189" t="s">
        <v>83</v>
      </c>
      <c r="AV285" s="11" t="s">
        <v>81</v>
      </c>
      <c r="AW285" s="11" t="s">
        <v>36</v>
      </c>
      <c r="AX285" s="11" t="s">
        <v>73</v>
      </c>
      <c r="AY285" s="189" t="s">
        <v>169</v>
      </c>
    </row>
    <row r="286" spans="2:51" s="12" customFormat="1" ht="13.5">
      <c r="B286" s="195"/>
      <c r="D286" s="188" t="s">
        <v>177</v>
      </c>
      <c r="E286" s="196" t="s">
        <v>5</v>
      </c>
      <c r="F286" s="197" t="s">
        <v>105</v>
      </c>
      <c r="H286" s="198">
        <v>23.04</v>
      </c>
      <c r="I286" s="199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6" t="s">
        <v>177</v>
      </c>
      <c r="AU286" s="196" t="s">
        <v>83</v>
      </c>
      <c r="AV286" s="12" t="s">
        <v>83</v>
      </c>
      <c r="AW286" s="12" t="s">
        <v>36</v>
      </c>
      <c r="AX286" s="12" t="s">
        <v>73</v>
      </c>
      <c r="AY286" s="196" t="s">
        <v>169</v>
      </c>
    </row>
    <row r="287" spans="2:51" s="14" customFormat="1" ht="13.5">
      <c r="B287" s="211"/>
      <c r="D287" s="188" t="s">
        <v>177</v>
      </c>
      <c r="E287" s="212" t="s">
        <v>103</v>
      </c>
      <c r="F287" s="213" t="s">
        <v>193</v>
      </c>
      <c r="H287" s="214">
        <v>23.04</v>
      </c>
      <c r="I287" s="215"/>
      <c r="L287" s="211"/>
      <c r="M287" s="216"/>
      <c r="N287" s="217"/>
      <c r="O287" s="217"/>
      <c r="P287" s="217"/>
      <c r="Q287" s="217"/>
      <c r="R287" s="217"/>
      <c r="S287" s="217"/>
      <c r="T287" s="218"/>
      <c r="AT287" s="212" t="s">
        <v>177</v>
      </c>
      <c r="AU287" s="212" t="s">
        <v>83</v>
      </c>
      <c r="AV287" s="14" t="s">
        <v>170</v>
      </c>
      <c r="AW287" s="14" t="s">
        <v>36</v>
      </c>
      <c r="AX287" s="14" t="s">
        <v>73</v>
      </c>
      <c r="AY287" s="212" t="s">
        <v>169</v>
      </c>
    </row>
    <row r="288" spans="2:51" s="13" customFormat="1" ht="13.5">
      <c r="B288" s="203"/>
      <c r="D288" s="188" t="s">
        <v>177</v>
      </c>
      <c r="E288" s="204" t="s">
        <v>5</v>
      </c>
      <c r="F288" s="205" t="s">
        <v>182</v>
      </c>
      <c r="H288" s="206">
        <v>45.09</v>
      </c>
      <c r="I288" s="207"/>
      <c r="L288" s="203"/>
      <c r="M288" s="208"/>
      <c r="N288" s="209"/>
      <c r="O288" s="209"/>
      <c r="P288" s="209"/>
      <c r="Q288" s="209"/>
      <c r="R288" s="209"/>
      <c r="S288" s="209"/>
      <c r="T288" s="210"/>
      <c r="AT288" s="204" t="s">
        <v>177</v>
      </c>
      <c r="AU288" s="204" t="s">
        <v>83</v>
      </c>
      <c r="AV288" s="13" t="s">
        <v>123</v>
      </c>
      <c r="AW288" s="13" t="s">
        <v>36</v>
      </c>
      <c r="AX288" s="13" t="s">
        <v>73</v>
      </c>
      <c r="AY288" s="204" t="s">
        <v>169</v>
      </c>
    </row>
    <row r="289" spans="2:51" s="11" customFormat="1" ht="13.5">
      <c r="B289" s="187"/>
      <c r="D289" s="188" t="s">
        <v>177</v>
      </c>
      <c r="E289" s="189" t="s">
        <v>5</v>
      </c>
      <c r="F289" s="190" t="s">
        <v>451</v>
      </c>
      <c r="H289" s="189" t="s">
        <v>5</v>
      </c>
      <c r="I289" s="191"/>
      <c r="L289" s="187"/>
      <c r="M289" s="192"/>
      <c r="N289" s="193"/>
      <c r="O289" s="193"/>
      <c r="P289" s="193"/>
      <c r="Q289" s="193"/>
      <c r="R289" s="193"/>
      <c r="S289" s="193"/>
      <c r="T289" s="194"/>
      <c r="AT289" s="189" t="s">
        <v>177</v>
      </c>
      <c r="AU289" s="189" t="s">
        <v>83</v>
      </c>
      <c r="AV289" s="11" t="s">
        <v>81</v>
      </c>
      <c r="AW289" s="11" t="s">
        <v>36</v>
      </c>
      <c r="AX289" s="11" t="s">
        <v>73</v>
      </c>
      <c r="AY289" s="189" t="s">
        <v>169</v>
      </c>
    </row>
    <row r="290" spans="2:51" s="12" customFormat="1" ht="13.5">
      <c r="B290" s="195"/>
      <c r="D290" s="188" t="s">
        <v>177</v>
      </c>
      <c r="E290" s="196" t="s">
        <v>5</v>
      </c>
      <c r="F290" s="197" t="s">
        <v>452</v>
      </c>
      <c r="H290" s="198">
        <v>46.08</v>
      </c>
      <c r="I290" s="199"/>
      <c r="L290" s="195"/>
      <c r="M290" s="200"/>
      <c r="N290" s="201"/>
      <c r="O290" s="201"/>
      <c r="P290" s="201"/>
      <c r="Q290" s="201"/>
      <c r="R290" s="201"/>
      <c r="S290" s="201"/>
      <c r="T290" s="202"/>
      <c r="AT290" s="196" t="s">
        <v>177</v>
      </c>
      <c r="AU290" s="196" t="s">
        <v>83</v>
      </c>
      <c r="AV290" s="12" t="s">
        <v>83</v>
      </c>
      <c r="AW290" s="12" t="s">
        <v>36</v>
      </c>
      <c r="AX290" s="12" t="s">
        <v>73</v>
      </c>
      <c r="AY290" s="196" t="s">
        <v>169</v>
      </c>
    </row>
    <row r="291" spans="2:51" s="13" customFormat="1" ht="13.5">
      <c r="B291" s="203"/>
      <c r="D291" s="188" t="s">
        <v>177</v>
      </c>
      <c r="E291" s="204" t="s">
        <v>5</v>
      </c>
      <c r="F291" s="205" t="s">
        <v>182</v>
      </c>
      <c r="H291" s="206">
        <v>46.08</v>
      </c>
      <c r="I291" s="207"/>
      <c r="L291" s="203"/>
      <c r="M291" s="208"/>
      <c r="N291" s="209"/>
      <c r="O291" s="209"/>
      <c r="P291" s="209"/>
      <c r="Q291" s="209"/>
      <c r="R291" s="209"/>
      <c r="S291" s="209"/>
      <c r="T291" s="210"/>
      <c r="AT291" s="204" t="s">
        <v>177</v>
      </c>
      <c r="AU291" s="204" t="s">
        <v>83</v>
      </c>
      <c r="AV291" s="13" t="s">
        <v>123</v>
      </c>
      <c r="AW291" s="13" t="s">
        <v>36</v>
      </c>
      <c r="AX291" s="13" t="s">
        <v>81</v>
      </c>
      <c r="AY291" s="204" t="s">
        <v>169</v>
      </c>
    </row>
    <row r="292" spans="2:65" s="1" customFormat="1" ht="16.5" customHeight="1">
      <c r="B292" s="174"/>
      <c r="C292" s="219" t="s">
        <v>453</v>
      </c>
      <c r="D292" s="219" t="s">
        <v>420</v>
      </c>
      <c r="E292" s="220" t="s">
        <v>454</v>
      </c>
      <c r="F292" s="221" t="s">
        <v>455</v>
      </c>
      <c r="G292" s="222" t="s">
        <v>115</v>
      </c>
      <c r="H292" s="223">
        <v>2.027</v>
      </c>
      <c r="I292" s="224"/>
      <c r="J292" s="225">
        <f>ROUND(I292*H292,2)</f>
        <v>0</v>
      </c>
      <c r="K292" s="221" t="s">
        <v>175</v>
      </c>
      <c r="L292" s="226"/>
      <c r="M292" s="227" t="s">
        <v>5</v>
      </c>
      <c r="N292" s="228" t="s">
        <v>44</v>
      </c>
      <c r="O292" s="42"/>
      <c r="P292" s="184">
        <f>O292*H292</f>
        <v>0</v>
      </c>
      <c r="Q292" s="184">
        <v>0.55</v>
      </c>
      <c r="R292" s="184">
        <f>Q292*H292</f>
        <v>1.1148500000000001</v>
      </c>
      <c r="S292" s="184">
        <v>0</v>
      </c>
      <c r="T292" s="185">
        <f>S292*H292</f>
        <v>0</v>
      </c>
      <c r="AR292" s="24" t="s">
        <v>336</v>
      </c>
      <c r="AT292" s="24" t="s">
        <v>420</v>
      </c>
      <c r="AU292" s="24" t="s">
        <v>83</v>
      </c>
      <c r="AY292" s="24" t="s">
        <v>169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24" t="s">
        <v>81</v>
      </c>
      <c r="BK292" s="186">
        <f>ROUND(I292*H292,2)</f>
        <v>0</v>
      </c>
      <c r="BL292" s="24" t="s">
        <v>253</v>
      </c>
      <c r="BM292" s="24" t="s">
        <v>456</v>
      </c>
    </row>
    <row r="293" spans="2:51" s="11" customFormat="1" ht="13.5">
      <c r="B293" s="187"/>
      <c r="D293" s="188" t="s">
        <v>177</v>
      </c>
      <c r="E293" s="189" t="s">
        <v>5</v>
      </c>
      <c r="F293" s="190" t="s">
        <v>457</v>
      </c>
      <c r="H293" s="189" t="s">
        <v>5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4"/>
      <c r="AT293" s="189" t="s">
        <v>177</v>
      </c>
      <c r="AU293" s="189" t="s">
        <v>83</v>
      </c>
      <c r="AV293" s="11" t="s">
        <v>81</v>
      </c>
      <c r="AW293" s="11" t="s">
        <v>36</v>
      </c>
      <c r="AX293" s="11" t="s">
        <v>73</v>
      </c>
      <c r="AY293" s="189" t="s">
        <v>169</v>
      </c>
    </row>
    <row r="294" spans="2:51" s="12" customFormat="1" ht="13.5">
      <c r="B294" s="195"/>
      <c r="D294" s="188" t="s">
        <v>177</v>
      </c>
      <c r="E294" s="196" t="s">
        <v>5</v>
      </c>
      <c r="F294" s="197" t="s">
        <v>458</v>
      </c>
      <c r="H294" s="198">
        <v>1.843</v>
      </c>
      <c r="I294" s="199"/>
      <c r="L294" s="195"/>
      <c r="M294" s="200"/>
      <c r="N294" s="201"/>
      <c r="O294" s="201"/>
      <c r="P294" s="201"/>
      <c r="Q294" s="201"/>
      <c r="R294" s="201"/>
      <c r="S294" s="201"/>
      <c r="T294" s="202"/>
      <c r="AT294" s="196" t="s">
        <v>177</v>
      </c>
      <c r="AU294" s="196" t="s">
        <v>83</v>
      </c>
      <c r="AV294" s="12" t="s">
        <v>83</v>
      </c>
      <c r="AW294" s="12" t="s">
        <v>36</v>
      </c>
      <c r="AX294" s="12" t="s">
        <v>73</v>
      </c>
      <c r="AY294" s="196" t="s">
        <v>169</v>
      </c>
    </row>
    <row r="295" spans="2:51" s="14" customFormat="1" ht="13.5">
      <c r="B295" s="211"/>
      <c r="D295" s="188" t="s">
        <v>177</v>
      </c>
      <c r="E295" s="212" t="s">
        <v>120</v>
      </c>
      <c r="F295" s="213" t="s">
        <v>193</v>
      </c>
      <c r="H295" s="214">
        <v>1.843</v>
      </c>
      <c r="I295" s="215"/>
      <c r="L295" s="211"/>
      <c r="M295" s="216"/>
      <c r="N295" s="217"/>
      <c r="O295" s="217"/>
      <c r="P295" s="217"/>
      <c r="Q295" s="217"/>
      <c r="R295" s="217"/>
      <c r="S295" s="217"/>
      <c r="T295" s="218"/>
      <c r="AT295" s="212" t="s">
        <v>177</v>
      </c>
      <c r="AU295" s="212" t="s">
        <v>83</v>
      </c>
      <c r="AV295" s="14" t="s">
        <v>170</v>
      </c>
      <c r="AW295" s="14" t="s">
        <v>36</v>
      </c>
      <c r="AX295" s="14" t="s">
        <v>73</v>
      </c>
      <c r="AY295" s="212" t="s">
        <v>169</v>
      </c>
    </row>
    <row r="296" spans="2:51" s="13" customFormat="1" ht="13.5">
      <c r="B296" s="203"/>
      <c r="D296" s="188" t="s">
        <v>177</v>
      </c>
      <c r="E296" s="204" t="s">
        <v>5</v>
      </c>
      <c r="F296" s="205" t="s">
        <v>182</v>
      </c>
      <c r="H296" s="206">
        <v>1.843</v>
      </c>
      <c r="I296" s="207"/>
      <c r="L296" s="203"/>
      <c r="M296" s="208"/>
      <c r="N296" s="209"/>
      <c r="O296" s="209"/>
      <c r="P296" s="209"/>
      <c r="Q296" s="209"/>
      <c r="R296" s="209"/>
      <c r="S296" s="209"/>
      <c r="T296" s="210"/>
      <c r="AT296" s="204" t="s">
        <v>177</v>
      </c>
      <c r="AU296" s="204" t="s">
        <v>83</v>
      </c>
      <c r="AV296" s="13" t="s">
        <v>123</v>
      </c>
      <c r="AW296" s="13" t="s">
        <v>36</v>
      </c>
      <c r="AX296" s="13" t="s">
        <v>81</v>
      </c>
      <c r="AY296" s="204" t="s">
        <v>169</v>
      </c>
    </row>
    <row r="297" spans="2:51" s="12" customFormat="1" ht="13.5">
      <c r="B297" s="195"/>
      <c r="D297" s="188" t="s">
        <v>177</v>
      </c>
      <c r="F297" s="197" t="s">
        <v>459</v>
      </c>
      <c r="H297" s="198">
        <v>2.027</v>
      </c>
      <c r="I297" s="199"/>
      <c r="L297" s="195"/>
      <c r="M297" s="200"/>
      <c r="N297" s="201"/>
      <c r="O297" s="201"/>
      <c r="P297" s="201"/>
      <c r="Q297" s="201"/>
      <c r="R297" s="201"/>
      <c r="S297" s="201"/>
      <c r="T297" s="202"/>
      <c r="AT297" s="196" t="s">
        <v>177</v>
      </c>
      <c r="AU297" s="196" t="s">
        <v>83</v>
      </c>
      <c r="AV297" s="12" t="s">
        <v>83</v>
      </c>
      <c r="AW297" s="12" t="s">
        <v>6</v>
      </c>
      <c r="AX297" s="12" t="s">
        <v>81</v>
      </c>
      <c r="AY297" s="196" t="s">
        <v>169</v>
      </c>
    </row>
    <row r="298" spans="2:65" s="1" customFormat="1" ht="25.5" customHeight="1">
      <c r="B298" s="174"/>
      <c r="C298" s="175" t="s">
        <v>460</v>
      </c>
      <c r="D298" s="175" t="s">
        <v>172</v>
      </c>
      <c r="E298" s="176" t="s">
        <v>461</v>
      </c>
      <c r="F298" s="177" t="s">
        <v>462</v>
      </c>
      <c r="G298" s="178" t="s">
        <v>429</v>
      </c>
      <c r="H298" s="179">
        <v>16</v>
      </c>
      <c r="I298" s="180"/>
      <c r="J298" s="181">
        <f>ROUND(I298*H298,2)</f>
        <v>0</v>
      </c>
      <c r="K298" s="177" t="s">
        <v>175</v>
      </c>
      <c r="L298" s="41"/>
      <c r="M298" s="182" t="s">
        <v>5</v>
      </c>
      <c r="N298" s="183" t="s">
        <v>44</v>
      </c>
      <c r="O298" s="42"/>
      <c r="P298" s="184">
        <f>O298*H298</f>
        <v>0</v>
      </c>
      <c r="Q298" s="184">
        <v>0</v>
      </c>
      <c r="R298" s="184">
        <f>Q298*H298</f>
        <v>0</v>
      </c>
      <c r="S298" s="184">
        <v>0.00413</v>
      </c>
      <c r="T298" s="185">
        <f>S298*H298</f>
        <v>0.06608</v>
      </c>
      <c r="AR298" s="24" t="s">
        <v>253</v>
      </c>
      <c r="AT298" s="24" t="s">
        <v>172</v>
      </c>
      <c r="AU298" s="24" t="s">
        <v>83</v>
      </c>
      <c r="AY298" s="24" t="s">
        <v>169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24" t="s">
        <v>81</v>
      </c>
      <c r="BK298" s="186">
        <f>ROUND(I298*H298,2)</f>
        <v>0</v>
      </c>
      <c r="BL298" s="24" t="s">
        <v>253</v>
      </c>
      <c r="BM298" s="24" t="s">
        <v>463</v>
      </c>
    </row>
    <row r="299" spans="2:51" s="11" customFormat="1" ht="13.5">
      <c r="B299" s="187"/>
      <c r="D299" s="188" t="s">
        <v>177</v>
      </c>
      <c r="E299" s="189" t="s">
        <v>5</v>
      </c>
      <c r="F299" s="190" t="s">
        <v>318</v>
      </c>
      <c r="H299" s="189" t="s">
        <v>5</v>
      </c>
      <c r="I299" s="191"/>
      <c r="L299" s="187"/>
      <c r="M299" s="192"/>
      <c r="N299" s="193"/>
      <c r="O299" s="193"/>
      <c r="P299" s="193"/>
      <c r="Q299" s="193"/>
      <c r="R299" s="193"/>
      <c r="S299" s="193"/>
      <c r="T299" s="194"/>
      <c r="AT299" s="189" t="s">
        <v>177</v>
      </c>
      <c r="AU299" s="189" t="s">
        <v>83</v>
      </c>
      <c r="AV299" s="11" t="s">
        <v>81</v>
      </c>
      <c r="AW299" s="11" t="s">
        <v>36</v>
      </c>
      <c r="AX299" s="11" t="s">
        <v>73</v>
      </c>
      <c r="AY299" s="189" t="s">
        <v>169</v>
      </c>
    </row>
    <row r="300" spans="2:51" s="11" customFormat="1" ht="13.5">
      <c r="B300" s="187"/>
      <c r="D300" s="188" t="s">
        <v>177</v>
      </c>
      <c r="E300" s="189" t="s">
        <v>5</v>
      </c>
      <c r="F300" s="190" t="s">
        <v>449</v>
      </c>
      <c r="H300" s="189" t="s">
        <v>5</v>
      </c>
      <c r="I300" s="191"/>
      <c r="L300" s="187"/>
      <c r="M300" s="192"/>
      <c r="N300" s="193"/>
      <c r="O300" s="193"/>
      <c r="P300" s="193"/>
      <c r="Q300" s="193"/>
      <c r="R300" s="193"/>
      <c r="S300" s="193"/>
      <c r="T300" s="194"/>
      <c r="AT300" s="189" t="s">
        <v>177</v>
      </c>
      <c r="AU300" s="189" t="s">
        <v>83</v>
      </c>
      <c r="AV300" s="11" t="s">
        <v>81</v>
      </c>
      <c r="AW300" s="11" t="s">
        <v>36</v>
      </c>
      <c r="AX300" s="11" t="s">
        <v>73</v>
      </c>
      <c r="AY300" s="189" t="s">
        <v>169</v>
      </c>
    </row>
    <row r="301" spans="2:51" s="12" customFormat="1" ht="13.5">
      <c r="B301" s="195"/>
      <c r="D301" s="188" t="s">
        <v>177</v>
      </c>
      <c r="E301" s="196" t="s">
        <v>5</v>
      </c>
      <c r="F301" s="197" t="s">
        <v>464</v>
      </c>
      <c r="H301" s="198">
        <v>16</v>
      </c>
      <c r="I301" s="199"/>
      <c r="L301" s="195"/>
      <c r="M301" s="200"/>
      <c r="N301" s="201"/>
      <c r="O301" s="201"/>
      <c r="P301" s="201"/>
      <c r="Q301" s="201"/>
      <c r="R301" s="201"/>
      <c r="S301" s="201"/>
      <c r="T301" s="202"/>
      <c r="AT301" s="196" t="s">
        <v>177</v>
      </c>
      <c r="AU301" s="196" t="s">
        <v>83</v>
      </c>
      <c r="AV301" s="12" t="s">
        <v>83</v>
      </c>
      <c r="AW301" s="12" t="s">
        <v>36</v>
      </c>
      <c r="AX301" s="12" t="s">
        <v>73</v>
      </c>
      <c r="AY301" s="196" t="s">
        <v>169</v>
      </c>
    </row>
    <row r="302" spans="2:51" s="13" customFormat="1" ht="13.5">
      <c r="B302" s="203"/>
      <c r="D302" s="188" t="s">
        <v>177</v>
      </c>
      <c r="E302" s="204" t="s">
        <v>5</v>
      </c>
      <c r="F302" s="205" t="s">
        <v>182</v>
      </c>
      <c r="H302" s="206">
        <v>16</v>
      </c>
      <c r="I302" s="207"/>
      <c r="L302" s="203"/>
      <c r="M302" s="208"/>
      <c r="N302" s="209"/>
      <c r="O302" s="209"/>
      <c r="P302" s="209"/>
      <c r="Q302" s="209"/>
      <c r="R302" s="209"/>
      <c r="S302" s="209"/>
      <c r="T302" s="210"/>
      <c r="AT302" s="204" t="s">
        <v>177</v>
      </c>
      <c r="AU302" s="204" t="s">
        <v>83</v>
      </c>
      <c r="AV302" s="13" t="s">
        <v>123</v>
      </c>
      <c r="AW302" s="13" t="s">
        <v>36</v>
      </c>
      <c r="AX302" s="13" t="s">
        <v>81</v>
      </c>
      <c r="AY302" s="204" t="s">
        <v>169</v>
      </c>
    </row>
    <row r="303" spans="2:65" s="1" customFormat="1" ht="38.25" customHeight="1">
      <c r="B303" s="174"/>
      <c r="C303" s="175" t="s">
        <v>465</v>
      </c>
      <c r="D303" s="175" t="s">
        <v>172</v>
      </c>
      <c r="E303" s="176" t="s">
        <v>466</v>
      </c>
      <c r="F303" s="177" t="s">
        <v>467</v>
      </c>
      <c r="G303" s="178" t="s">
        <v>94</v>
      </c>
      <c r="H303" s="179">
        <v>2</v>
      </c>
      <c r="I303" s="180"/>
      <c r="J303" s="181">
        <f>ROUND(I303*H303,2)</f>
        <v>0</v>
      </c>
      <c r="K303" s="177" t="s">
        <v>175</v>
      </c>
      <c r="L303" s="41"/>
      <c r="M303" s="182" t="s">
        <v>5</v>
      </c>
      <c r="N303" s="183" t="s">
        <v>44</v>
      </c>
      <c r="O303" s="42"/>
      <c r="P303" s="184">
        <f>O303*H303</f>
        <v>0</v>
      </c>
      <c r="Q303" s="184">
        <v>0.02982</v>
      </c>
      <c r="R303" s="184">
        <f>Q303*H303</f>
        <v>0.05964</v>
      </c>
      <c r="S303" s="184">
        <v>0</v>
      </c>
      <c r="T303" s="185">
        <f>S303*H303</f>
        <v>0</v>
      </c>
      <c r="AR303" s="24" t="s">
        <v>253</v>
      </c>
      <c r="AT303" s="24" t="s">
        <v>172</v>
      </c>
      <c r="AU303" s="24" t="s">
        <v>83</v>
      </c>
      <c r="AY303" s="24" t="s">
        <v>169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24" t="s">
        <v>81</v>
      </c>
      <c r="BK303" s="186">
        <f>ROUND(I303*H303,2)</f>
        <v>0</v>
      </c>
      <c r="BL303" s="24" t="s">
        <v>253</v>
      </c>
      <c r="BM303" s="24" t="s">
        <v>468</v>
      </c>
    </row>
    <row r="304" spans="2:51" s="11" customFormat="1" ht="13.5">
      <c r="B304" s="187"/>
      <c r="D304" s="188" t="s">
        <v>177</v>
      </c>
      <c r="E304" s="189" t="s">
        <v>5</v>
      </c>
      <c r="F304" s="190" t="s">
        <v>318</v>
      </c>
      <c r="H304" s="189" t="s">
        <v>5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9" t="s">
        <v>177</v>
      </c>
      <c r="AU304" s="189" t="s">
        <v>83</v>
      </c>
      <c r="AV304" s="11" t="s">
        <v>81</v>
      </c>
      <c r="AW304" s="11" t="s">
        <v>36</v>
      </c>
      <c r="AX304" s="11" t="s">
        <v>73</v>
      </c>
      <c r="AY304" s="189" t="s">
        <v>169</v>
      </c>
    </row>
    <row r="305" spans="2:51" s="11" customFormat="1" ht="13.5">
      <c r="B305" s="187"/>
      <c r="D305" s="188" t="s">
        <v>177</v>
      </c>
      <c r="E305" s="189" t="s">
        <v>5</v>
      </c>
      <c r="F305" s="190" t="s">
        <v>449</v>
      </c>
      <c r="H305" s="189" t="s">
        <v>5</v>
      </c>
      <c r="I305" s="191"/>
      <c r="L305" s="187"/>
      <c r="M305" s="192"/>
      <c r="N305" s="193"/>
      <c r="O305" s="193"/>
      <c r="P305" s="193"/>
      <c r="Q305" s="193"/>
      <c r="R305" s="193"/>
      <c r="S305" s="193"/>
      <c r="T305" s="194"/>
      <c r="AT305" s="189" t="s">
        <v>177</v>
      </c>
      <c r="AU305" s="189" t="s">
        <v>83</v>
      </c>
      <c r="AV305" s="11" t="s">
        <v>81</v>
      </c>
      <c r="AW305" s="11" t="s">
        <v>36</v>
      </c>
      <c r="AX305" s="11" t="s">
        <v>73</v>
      </c>
      <c r="AY305" s="189" t="s">
        <v>169</v>
      </c>
    </row>
    <row r="306" spans="2:51" s="12" customFormat="1" ht="13.5">
      <c r="B306" s="195"/>
      <c r="D306" s="188" t="s">
        <v>177</v>
      </c>
      <c r="E306" s="196" t="s">
        <v>5</v>
      </c>
      <c r="F306" s="197" t="s">
        <v>469</v>
      </c>
      <c r="H306" s="198">
        <v>2</v>
      </c>
      <c r="I306" s="199"/>
      <c r="L306" s="195"/>
      <c r="M306" s="200"/>
      <c r="N306" s="201"/>
      <c r="O306" s="201"/>
      <c r="P306" s="201"/>
      <c r="Q306" s="201"/>
      <c r="R306" s="201"/>
      <c r="S306" s="201"/>
      <c r="T306" s="202"/>
      <c r="AT306" s="196" t="s">
        <v>177</v>
      </c>
      <c r="AU306" s="196" t="s">
        <v>83</v>
      </c>
      <c r="AV306" s="12" t="s">
        <v>83</v>
      </c>
      <c r="AW306" s="12" t="s">
        <v>36</v>
      </c>
      <c r="AX306" s="12" t="s">
        <v>73</v>
      </c>
      <c r="AY306" s="196" t="s">
        <v>169</v>
      </c>
    </row>
    <row r="307" spans="2:51" s="13" customFormat="1" ht="13.5">
      <c r="B307" s="203"/>
      <c r="D307" s="188" t="s">
        <v>177</v>
      </c>
      <c r="E307" s="204" t="s">
        <v>5</v>
      </c>
      <c r="F307" s="205" t="s">
        <v>182</v>
      </c>
      <c r="H307" s="206">
        <v>2</v>
      </c>
      <c r="I307" s="207"/>
      <c r="L307" s="203"/>
      <c r="M307" s="208"/>
      <c r="N307" s="209"/>
      <c r="O307" s="209"/>
      <c r="P307" s="209"/>
      <c r="Q307" s="209"/>
      <c r="R307" s="209"/>
      <c r="S307" s="209"/>
      <c r="T307" s="210"/>
      <c r="AT307" s="204" t="s">
        <v>177</v>
      </c>
      <c r="AU307" s="204" t="s">
        <v>83</v>
      </c>
      <c r="AV307" s="13" t="s">
        <v>123</v>
      </c>
      <c r="AW307" s="13" t="s">
        <v>36</v>
      </c>
      <c r="AX307" s="13" t="s">
        <v>81</v>
      </c>
      <c r="AY307" s="204" t="s">
        <v>169</v>
      </c>
    </row>
    <row r="308" spans="2:65" s="1" customFormat="1" ht="16.5" customHeight="1">
      <c r="B308" s="174"/>
      <c r="C308" s="175" t="s">
        <v>470</v>
      </c>
      <c r="D308" s="175" t="s">
        <v>172</v>
      </c>
      <c r="E308" s="176" t="s">
        <v>471</v>
      </c>
      <c r="F308" s="177" t="s">
        <v>472</v>
      </c>
      <c r="G308" s="178" t="s">
        <v>94</v>
      </c>
      <c r="H308" s="179">
        <v>1.923</v>
      </c>
      <c r="I308" s="180"/>
      <c r="J308" s="181">
        <f>ROUND(I308*H308,2)</f>
        <v>0</v>
      </c>
      <c r="K308" s="177" t="s">
        <v>175</v>
      </c>
      <c r="L308" s="41"/>
      <c r="M308" s="182" t="s">
        <v>5</v>
      </c>
      <c r="N308" s="183" t="s">
        <v>44</v>
      </c>
      <c r="O308" s="42"/>
      <c r="P308" s="184">
        <f>O308*H308</f>
        <v>0</v>
      </c>
      <c r="Q308" s="184">
        <v>0.0002</v>
      </c>
      <c r="R308" s="184">
        <f>Q308*H308</f>
        <v>0.0003846</v>
      </c>
      <c r="S308" s="184">
        <v>0</v>
      </c>
      <c r="T308" s="185">
        <f>S308*H308</f>
        <v>0</v>
      </c>
      <c r="AR308" s="24" t="s">
        <v>253</v>
      </c>
      <c r="AT308" s="24" t="s">
        <v>172</v>
      </c>
      <c r="AU308" s="24" t="s">
        <v>83</v>
      </c>
      <c r="AY308" s="24" t="s">
        <v>169</v>
      </c>
      <c r="BE308" s="186">
        <f>IF(N308="základní",J308,0)</f>
        <v>0</v>
      </c>
      <c r="BF308" s="186">
        <f>IF(N308="snížená",J308,0)</f>
        <v>0</v>
      </c>
      <c r="BG308" s="186">
        <f>IF(N308="zákl. přenesená",J308,0)</f>
        <v>0</v>
      </c>
      <c r="BH308" s="186">
        <f>IF(N308="sníž. přenesená",J308,0)</f>
        <v>0</v>
      </c>
      <c r="BI308" s="186">
        <f>IF(N308="nulová",J308,0)</f>
        <v>0</v>
      </c>
      <c r="BJ308" s="24" t="s">
        <v>81</v>
      </c>
      <c r="BK308" s="186">
        <f>ROUND(I308*H308,2)</f>
        <v>0</v>
      </c>
      <c r="BL308" s="24" t="s">
        <v>253</v>
      </c>
      <c r="BM308" s="24" t="s">
        <v>473</v>
      </c>
    </row>
    <row r="309" spans="2:51" s="11" customFormat="1" ht="13.5">
      <c r="B309" s="187"/>
      <c r="D309" s="188" t="s">
        <v>177</v>
      </c>
      <c r="E309" s="189" t="s">
        <v>5</v>
      </c>
      <c r="F309" s="190" t="s">
        <v>450</v>
      </c>
      <c r="H309" s="189" t="s">
        <v>5</v>
      </c>
      <c r="I309" s="191"/>
      <c r="L309" s="187"/>
      <c r="M309" s="192"/>
      <c r="N309" s="193"/>
      <c r="O309" s="193"/>
      <c r="P309" s="193"/>
      <c r="Q309" s="193"/>
      <c r="R309" s="193"/>
      <c r="S309" s="193"/>
      <c r="T309" s="194"/>
      <c r="AT309" s="189" t="s">
        <v>177</v>
      </c>
      <c r="AU309" s="189" t="s">
        <v>83</v>
      </c>
      <c r="AV309" s="11" t="s">
        <v>81</v>
      </c>
      <c r="AW309" s="11" t="s">
        <v>36</v>
      </c>
      <c r="AX309" s="11" t="s">
        <v>73</v>
      </c>
      <c r="AY309" s="189" t="s">
        <v>169</v>
      </c>
    </row>
    <row r="310" spans="2:51" s="12" customFormat="1" ht="13.5">
      <c r="B310" s="195"/>
      <c r="D310" s="188" t="s">
        <v>177</v>
      </c>
      <c r="E310" s="196" t="s">
        <v>5</v>
      </c>
      <c r="F310" s="197" t="s">
        <v>120</v>
      </c>
      <c r="H310" s="198">
        <v>1.843</v>
      </c>
      <c r="I310" s="199"/>
      <c r="L310" s="195"/>
      <c r="M310" s="200"/>
      <c r="N310" s="201"/>
      <c r="O310" s="201"/>
      <c r="P310" s="201"/>
      <c r="Q310" s="201"/>
      <c r="R310" s="201"/>
      <c r="S310" s="201"/>
      <c r="T310" s="202"/>
      <c r="AT310" s="196" t="s">
        <v>177</v>
      </c>
      <c r="AU310" s="196" t="s">
        <v>83</v>
      </c>
      <c r="AV310" s="12" t="s">
        <v>83</v>
      </c>
      <c r="AW310" s="12" t="s">
        <v>36</v>
      </c>
      <c r="AX310" s="12" t="s">
        <v>73</v>
      </c>
      <c r="AY310" s="196" t="s">
        <v>169</v>
      </c>
    </row>
    <row r="311" spans="2:51" s="11" customFormat="1" ht="13.5">
      <c r="B311" s="187"/>
      <c r="D311" s="188" t="s">
        <v>177</v>
      </c>
      <c r="E311" s="189" t="s">
        <v>5</v>
      </c>
      <c r="F311" s="190" t="s">
        <v>449</v>
      </c>
      <c r="H311" s="189" t="s">
        <v>5</v>
      </c>
      <c r="I311" s="191"/>
      <c r="L311" s="187"/>
      <c r="M311" s="192"/>
      <c r="N311" s="193"/>
      <c r="O311" s="193"/>
      <c r="P311" s="193"/>
      <c r="Q311" s="193"/>
      <c r="R311" s="193"/>
      <c r="S311" s="193"/>
      <c r="T311" s="194"/>
      <c r="AT311" s="189" t="s">
        <v>177</v>
      </c>
      <c r="AU311" s="189" t="s">
        <v>83</v>
      </c>
      <c r="AV311" s="11" t="s">
        <v>81</v>
      </c>
      <c r="AW311" s="11" t="s">
        <v>36</v>
      </c>
      <c r="AX311" s="11" t="s">
        <v>73</v>
      </c>
      <c r="AY311" s="189" t="s">
        <v>169</v>
      </c>
    </row>
    <row r="312" spans="2:51" s="12" customFormat="1" ht="13.5">
      <c r="B312" s="195"/>
      <c r="D312" s="188" t="s">
        <v>177</v>
      </c>
      <c r="E312" s="196" t="s">
        <v>5</v>
      </c>
      <c r="F312" s="197" t="s">
        <v>398</v>
      </c>
      <c r="H312" s="198">
        <v>0.08</v>
      </c>
      <c r="I312" s="199"/>
      <c r="L312" s="195"/>
      <c r="M312" s="200"/>
      <c r="N312" s="201"/>
      <c r="O312" s="201"/>
      <c r="P312" s="201"/>
      <c r="Q312" s="201"/>
      <c r="R312" s="201"/>
      <c r="S312" s="201"/>
      <c r="T312" s="202"/>
      <c r="AT312" s="196" t="s">
        <v>177</v>
      </c>
      <c r="AU312" s="196" t="s">
        <v>83</v>
      </c>
      <c r="AV312" s="12" t="s">
        <v>83</v>
      </c>
      <c r="AW312" s="12" t="s">
        <v>36</v>
      </c>
      <c r="AX312" s="12" t="s">
        <v>73</v>
      </c>
      <c r="AY312" s="196" t="s">
        <v>169</v>
      </c>
    </row>
    <row r="313" spans="2:51" s="13" customFormat="1" ht="13.5">
      <c r="B313" s="203"/>
      <c r="D313" s="188" t="s">
        <v>177</v>
      </c>
      <c r="E313" s="204" t="s">
        <v>5</v>
      </c>
      <c r="F313" s="205" t="s">
        <v>182</v>
      </c>
      <c r="H313" s="206">
        <v>1.923</v>
      </c>
      <c r="I313" s="207"/>
      <c r="L313" s="203"/>
      <c r="M313" s="208"/>
      <c r="N313" s="209"/>
      <c r="O313" s="209"/>
      <c r="P313" s="209"/>
      <c r="Q313" s="209"/>
      <c r="R313" s="209"/>
      <c r="S313" s="209"/>
      <c r="T313" s="210"/>
      <c r="AT313" s="204" t="s">
        <v>177</v>
      </c>
      <c r="AU313" s="204" t="s">
        <v>83</v>
      </c>
      <c r="AV313" s="13" t="s">
        <v>123</v>
      </c>
      <c r="AW313" s="13" t="s">
        <v>36</v>
      </c>
      <c r="AX313" s="13" t="s">
        <v>81</v>
      </c>
      <c r="AY313" s="204" t="s">
        <v>169</v>
      </c>
    </row>
    <row r="314" spans="2:65" s="1" customFormat="1" ht="25.5" customHeight="1">
      <c r="B314" s="174"/>
      <c r="C314" s="175" t="s">
        <v>474</v>
      </c>
      <c r="D314" s="175" t="s">
        <v>172</v>
      </c>
      <c r="E314" s="176" t="s">
        <v>475</v>
      </c>
      <c r="F314" s="177" t="s">
        <v>476</v>
      </c>
      <c r="G314" s="178" t="s">
        <v>429</v>
      </c>
      <c r="H314" s="179">
        <v>10.6</v>
      </c>
      <c r="I314" s="180"/>
      <c r="J314" s="181">
        <f>ROUND(I314*H314,2)</f>
        <v>0</v>
      </c>
      <c r="K314" s="177" t="s">
        <v>175</v>
      </c>
      <c r="L314" s="41"/>
      <c r="M314" s="182" t="s">
        <v>5</v>
      </c>
      <c r="N314" s="183" t="s">
        <v>44</v>
      </c>
      <c r="O314" s="42"/>
      <c r="P314" s="184">
        <f>O314*H314</f>
        <v>0</v>
      </c>
      <c r="Q314" s="184">
        <v>0</v>
      </c>
      <c r="R314" s="184">
        <f>Q314*H314</f>
        <v>0</v>
      </c>
      <c r="S314" s="184">
        <v>0.045</v>
      </c>
      <c r="T314" s="185">
        <f>S314*H314</f>
        <v>0.477</v>
      </c>
      <c r="AR314" s="24" t="s">
        <v>253</v>
      </c>
      <c r="AT314" s="24" t="s">
        <v>172</v>
      </c>
      <c r="AU314" s="24" t="s">
        <v>83</v>
      </c>
      <c r="AY314" s="24" t="s">
        <v>169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24" t="s">
        <v>81</v>
      </c>
      <c r="BK314" s="186">
        <f>ROUND(I314*H314,2)</f>
        <v>0</v>
      </c>
      <c r="BL314" s="24" t="s">
        <v>253</v>
      </c>
      <c r="BM314" s="24" t="s">
        <v>477</v>
      </c>
    </row>
    <row r="315" spans="2:51" s="11" customFormat="1" ht="13.5">
      <c r="B315" s="187"/>
      <c r="D315" s="188" t="s">
        <v>177</v>
      </c>
      <c r="E315" s="189" t="s">
        <v>5</v>
      </c>
      <c r="F315" s="190" t="s">
        <v>318</v>
      </c>
      <c r="H315" s="189" t="s">
        <v>5</v>
      </c>
      <c r="I315" s="191"/>
      <c r="L315" s="187"/>
      <c r="M315" s="192"/>
      <c r="N315" s="193"/>
      <c r="O315" s="193"/>
      <c r="P315" s="193"/>
      <c r="Q315" s="193"/>
      <c r="R315" s="193"/>
      <c r="S315" s="193"/>
      <c r="T315" s="194"/>
      <c r="AT315" s="189" t="s">
        <v>177</v>
      </c>
      <c r="AU315" s="189" t="s">
        <v>83</v>
      </c>
      <c r="AV315" s="11" t="s">
        <v>81</v>
      </c>
      <c r="AW315" s="11" t="s">
        <v>36</v>
      </c>
      <c r="AX315" s="11" t="s">
        <v>73</v>
      </c>
      <c r="AY315" s="189" t="s">
        <v>169</v>
      </c>
    </row>
    <row r="316" spans="2:51" s="11" customFormat="1" ht="13.5">
      <c r="B316" s="187"/>
      <c r="D316" s="188" t="s">
        <v>177</v>
      </c>
      <c r="E316" s="189" t="s">
        <v>5</v>
      </c>
      <c r="F316" s="190" t="s">
        <v>443</v>
      </c>
      <c r="H316" s="189" t="s">
        <v>5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9" t="s">
        <v>177</v>
      </c>
      <c r="AU316" s="189" t="s">
        <v>83</v>
      </c>
      <c r="AV316" s="11" t="s">
        <v>81</v>
      </c>
      <c r="AW316" s="11" t="s">
        <v>36</v>
      </c>
      <c r="AX316" s="11" t="s">
        <v>73</v>
      </c>
      <c r="AY316" s="189" t="s">
        <v>169</v>
      </c>
    </row>
    <row r="317" spans="2:51" s="12" customFormat="1" ht="13.5">
      <c r="B317" s="195"/>
      <c r="D317" s="188" t="s">
        <v>177</v>
      </c>
      <c r="E317" s="196" t="s">
        <v>5</v>
      </c>
      <c r="F317" s="197" t="s">
        <v>478</v>
      </c>
      <c r="H317" s="198">
        <v>10.6</v>
      </c>
      <c r="I317" s="199"/>
      <c r="L317" s="195"/>
      <c r="M317" s="200"/>
      <c r="N317" s="201"/>
      <c r="O317" s="201"/>
      <c r="P317" s="201"/>
      <c r="Q317" s="201"/>
      <c r="R317" s="201"/>
      <c r="S317" s="201"/>
      <c r="T317" s="202"/>
      <c r="AT317" s="196" t="s">
        <v>177</v>
      </c>
      <c r="AU317" s="196" t="s">
        <v>83</v>
      </c>
      <c r="AV317" s="12" t="s">
        <v>83</v>
      </c>
      <c r="AW317" s="12" t="s">
        <v>36</v>
      </c>
      <c r="AX317" s="12" t="s">
        <v>73</v>
      </c>
      <c r="AY317" s="196" t="s">
        <v>169</v>
      </c>
    </row>
    <row r="318" spans="2:51" s="13" customFormat="1" ht="13.5">
      <c r="B318" s="203"/>
      <c r="D318" s="188" t="s">
        <v>177</v>
      </c>
      <c r="E318" s="204" t="s">
        <v>5</v>
      </c>
      <c r="F318" s="205" t="s">
        <v>182</v>
      </c>
      <c r="H318" s="206">
        <v>10.6</v>
      </c>
      <c r="I318" s="207"/>
      <c r="L318" s="203"/>
      <c r="M318" s="208"/>
      <c r="N318" s="209"/>
      <c r="O318" s="209"/>
      <c r="P318" s="209"/>
      <c r="Q318" s="209"/>
      <c r="R318" s="209"/>
      <c r="S318" s="209"/>
      <c r="T318" s="210"/>
      <c r="AT318" s="204" t="s">
        <v>177</v>
      </c>
      <c r="AU318" s="204" t="s">
        <v>83</v>
      </c>
      <c r="AV318" s="13" t="s">
        <v>123</v>
      </c>
      <c r="AW318" s="13" t="s">
        <v>36</v>
      </c>
      <c r="AX318" s="13" t="s">
        <v>81</v>
      </c>
      <c r="AY318" s="204" t="s">
        <v>169</v>
      </c>
    </row>
    <row r="319" spans="2:65" s="1" customFormat="1" ht="38.25" customHeight="1">
      <c r="B319" s="174"/>
      <c r="C319" s="175" t="s">
        <v>479</v>
      </c>
      <c r="D319" s="175" t="s">
        <v>172</v>
      </c>
      <c r="E319" s="176" t="s">
        <v>480</v>
      </c>
      <c r="F319" s="177" t="s">
        <v>481</v>
      </c>
      <c r="G319" s="178" t="s">
        <v>482</v>
      </c>
      <c r="H319" s="229"/>
      <c r="I319" s="180"/>
      <c r="J319" s="181">
        <f>ROUND(I319*H319,2)</f>
        <v>0</v>
      </c>
      <c r="K319" s="177" t="s">
        <v>175</v>
      </c>
      <c r="L319" s="41"/>
      <c r="M319" s="182" t="s">
        <v>5</v>
      </c>
      <c r="N319" s="183" t="s">
        <v>44</v>
      </c>
      <c r="O319" s="42"/>
      <c r="P319" s="184">
        <f>O319*H319</f>
        <v>0</v>
      </c>
      <c r="Q319" s="184">
        <v>0</v>
      </c>
      <c r="R319" s="184">
        <f>Q319*H319</f>
        <v>0</v>
      </c>
      <c r="S319" s="184">
        <v>0</v>
      </c>
      <c r="T319" s="185">
        <f>S319*H319</f>
        <v>0</v>
      </c>
      <c r="AR319" s="24" t="s">
        <v>253</v>
      </c>
      <c r="AT319" s="24" t="s">
        <v>172</v>
      </c>
      <c r="AU319" s="24" t="s">
        <v>83</v>
      </c>
      <c r="AY319" s="24" t="s">
        <v>169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24" t="s">
        <v>81</v>
      </c>
      <c r="BK319" s="186">
        <f>ROUND(I319*H319,2)</f>
        <v>0</v>
      </c>
      <c r="BL319" s="24" t="s">
        <v>253</v>
      </c>
      <c r="BM319" s="24" t="s">
        <v>483</v>
      </c>
    </row>
    <row r="320" spans="2:63" s="10" customFormat="1" ht="29.85" customHeight="1">
      <c r="B320" s="161"/>
      <c r="D320" s="162" t="s">
        <v>72</v>
      </c>
      <c r="E320" s="172" t="s">
        <v>484</v>
      </c>
      <c r="F320" s="172" t="s">
        <v>485</v>
      </c>
      <c r="I320" s="164"/>
      <c r="J320" s="173">
        <f>BK320</f>
        <v>0</v>
      </c>
      <c r="L320" s="161"/>
      <c r="M320" s="166"/>
      <c r="N320" s="167"/>
      <c r="O320" s="167"/>
      <c r="P320" s="168">
        <f>P321</f>
        <v>0</v>
      </c>
      <c r="Q320" s="167"/>
      <c r="R320" s="168">
        <f>R321</f>
        <v>0</v>
      </c>
      <c r="S320" s="167"/>
      <c r="T320" s="169">
        <f>T321</f>
        <v>0</v>
      </c>
      <c r="AR320" s="162" t="s">
        <v>83</v>
      </c>
      <c r="AT320" s="170" t="s">
        <v>72</v>
      </c>
      <c r="AU320" s="170" t="s">
        <v>81</v>
      </c>
      <c r="AY320" s="162" t="s">
        <v>169</v>
      </c>
      <c r="BK320" s="171">
        <f>BK321</f>
        <v>0</v>
      </c>
    </row>
    <row r="321" spans="2:65" s="1" customFormat="1" ht="25.5" customHeight="1">
      <c r="B321" s="174"/>
      <c r="C321" s="175" t="s">
        <v>486</v>
      </c>
      <c r="D321" s="175" t="s">
        <v>172</v>
      </c>
      <c r="E321" s="176" t="s">
        <v>487</v>
      </c>
      <c r="F321" s="177" t="s">
        <v>488</v>
      </c>
      <c r="G321" s="178" t="s">
        <v>190</v>
      </c>
      <c r="H321" s="179">
        <v>1</v>
      </c>
      <c r="I321" s="180"/>
      <c r="J321" s="181">
        <f>ROUND(I321*H321,2)</f>
        <v>0</v>
      </c>
      <c r="K321" s="177" t="s">
        <v>5</v>
      </c>
      <c r="L321" s="41"/>
      <c r="M321" s="182" t="s">
        <v>5</v>
      </c>
      <c r="N321" s="183" t="s">
        <v>44</v>
      </c>
      <c r="O321" s="42"/>
      <c r="P321" s="184">
        <f>O321*H321</f>
        <v>0</v>
      </c>
      <c r="Q321" s="184">
        <v>0</v>
      </c>
      <c r="R321" s="184">
        <f>Q321*H321</f>
        <v>0</v>
      </c>
      <c r="S321" s="184">
        <v>0</v>
      </c>
      <c r="T321" s="185">
        <f>S321*H321</f>
        <v>0</v>
      </c>
      <c r="AR321" s="24" t="s">
        <v>253</v>
      </c>
      <c r="AT321" s="24" t="s">
        <v>172</v>
      </c>
      <c r="AU321" s="24" t="s">
        <v>83</v>
      </c>
      <c r="AY321" s="24" t="s">
        <v>169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24" t="s">
        <v>81</v>
      </c>
      <c r="BK321" s="186">
        <f>ROUND(I321*H321,2)</f>
        <v>0</v>
      </c>
      <c r="BL321" s="24" t="s">
        <v>253</v>
      </c>
      <c r="BM321" s="24" t="s">
        <v>489</v>
      </c>
    </row>
    <row r="322" spans="2:63" s="10" customFormat="1" ht="29.85" customHeight="1">
      <c r="B322" s="161"/>
      <c r="D322" s="162" t="s">
        <v>72</v>
      </c>
      <c r="E322" s="172" t="s">
        <v>490</v>
      </c>
      <c r="F322" s="172" t="s">
        <v>491</v>
      </c>
      <c r="I322" s="164"/>
      <c r="J322" s="173">
        <f>BK322</f>
        <v>0</v>
      </c>
      <c r="L322" s="161"/>
      <c r="M322" s="166"/>
      <c r="N322" s="167"/>
      <c r="O322" s="167"/>
      <c r="P322" s="168">
        <f>SUM(P323:P337)</f>
        <v>0</v>
      </c>
      <c r="Q322" s="167"/>
      <c r="R322" s="168">
        <f>SUM(R323:R337)</f>
        <v>0</v>
      </c>
      <c r="S322" s="167"/>
      <c r="T322" s="169">
        <f>SUM(T323:T337)</f>
        <v>0</v>
      </c>
      <c r="AR322" s="162" t="s">
        <v>83</v>
      </c>
      <c r="AT322" s="170" t="s">
        <v>72</v>
      </c>
      <c r="AU322" s="170" t="s">
        <v>81</v>
      </c>
      <c r="AY322" s="162" t="s">
        <v>169</v>
      </c>
      <c r="BK322" s="171">
        <f>SUM(BK323:BK337)</f>
        <v>0</v>
      </c>
    </row>
    <row r="323" spans="2:65" s="1" customFormat="1" ht="16.5" customHeight="1">
      <c r="B323" s="174"/>
      <c r="C323" s="175" t="s">
        <v>492</v>
      </c>
      <c r="D323" s="175" t="s">
        <v>172</v>
      </c>
      <c r="E323" s="176" t="s">
        <v>493</v>
      </c>
      <c r="F323" s="177" t="s">
        <v>494</v>
      </c>
      <c r="G323" s="178" t="s">
        <v>94</v>
      </c>
      <c r="H323" s="179">
        <v>143.5</v>
      </c>
      <c r="I323" s="180"/>
      <c r="J323" s="181">
        <f aca="true" t="shared" si="10" ref="J323:J337">ROUND(I323*H323,2)</f>
        <v>0</v>
      </c>
      <c r="K323" s="177" t="s">
        <v>5</v>
      </c>
      <c r="L323" s="41"/>
      <c r="M323" s="182" t="s">
        <v>5</v>
      </c>
      <c r="N323" s="183" t="s">
        <v>44</v>
      </c>
      <c r="O323" s="42"/>
      <c r="P323" s="184">
        <f aca="true" t="shared" si="11" ref="P323:P337">O323*H323</f>
        <v>0</v>
      </c>
      <c r="Q323" s="184">
        <v>0</v>
      </c>
      <c r="R323" s="184">
        <f aca="true" t="shared" si="12" ref="R323:R337">Q323*H323</f>
        <v>0</v>
      </c>
      <c r="S323" s="184">
        <v>0</v>
      </c>
      <c r="T323" s="185">
        <f aca="true" t="shared" si="13" ref="T323:T337">S323*H323</f>
        <v>0</v>
      </c>
      <c r="AR323" s="24" t="s">
        <v>253</v>
      </c>
      <c r="AT323" s="24" t="s">
        <v>172</v>
      </c>
      <c r="AU323" s="24" t="s">
        <v>83</v>
      </c>
      <c r="AY323" s="24" t="s">
        <v>169</v>
      </c>
      <c r="BE323" s="186">
        <f aca="true" t="shared" si="14" ref="BE323:BE337">IF(N323="základní",J323,0)</f>
        <v>0</v>
      </c>
      <c r="BF323" s="186">
        <f aca="true" t="shared" si="15" ref="BF323:BF337">IF(N323="snížená",J323,0)</f>
        <v>0</v>
      </c>
      <c r="BG323" s="186">
        <f aca="true" t="shared" si="16" ref="BG323:BG337">IF(N323="zákl. přenesená",J323,0)</f>
        <v>0</v>
      </c>
      <c r="BH323" s="186">
        <f aca="true" t="shared" si="17" ref="BH323:BH337">IF(N323="sníž. přenesená",J323,0)</f>
        <v>0</v>
      </c>
      <c r="BI323" s="186">
        <f aca="true" t="shared" si="18" ref="BI323:BI337">IF(N323="nulová",J323,0)</f>
        <v>0</v>
      </c>
      <c r="BJ323" s="24" t="s">
        <v>81</v>
      </c>
      <c r="BK323" s="186">
        <f aca="true" t="shared" si="19" ref="BK323:BK337">ROUND(I323*H323,2)</f>
        <v>0</v>
      </c>
      <c r="BL323" s="24" t="s">
        <v>253</v>
      </c>
      <c r="BM323" s="24" t="s">
        <v>495</v>
      </c>
    </row>
    <row r="324" spans="2:65" s="1" customFormat="1" ht="16.5" customHeight="1">
      <c r="B324" s="174"/>
      <c r="C324" s="175" t="s">
        <v>496</v>
      </c>
      <c r="D324" s="175" t="s">
        <v>172</v>
      </c>
      <c r="E324" s="176" t="s">
        <v>497</v>
      </c>
      <c r="F324" s="177" t="s">
        <v>498</v>
      </c>
      <c r="G324" s="178" t="s">
        <v>94</v>
      </c>
      <c r="H324" s="179">
        <v>16</v>
      </c>
      <c r="I324" s="180"/>
      <c r="J324" s="181">
        <f t="shared" si="10"/>
        <v>0</v>
      </c>
      <c r="K324" s="177" t="s">
        <v>5</v>
      </c>
      <c r="L324" s="41"/>
      <c r="M324" s="182" t="s">
        <v>5</v>
      </c>
      <c r="N324" s="183" t="s">
        <v>44</v>
      </c>
      <c r="O324" s="42"/>
      <c r="P324" s="184">
        <f t="shared" si="11"/>
        <v>0</v>
      </c>
      <c r="Q324" s="184">
        <v>0</v>
      </c>
      <c r="R324" s="184">
        <f t="shared" si="12"/>
        <v>0</v>
      </c>
      <c r="S324" s="184">
        <v>0</v>
      </c>
      <c r="T324" s="185">
        <f t="shared" si="13"/>
        <v>0</v>
      </c>
      <c r="AR324" s="24" t="s">
        <v>253</v>
      </c>
      <c r="AT324" s="24" t="s">
        <v>172</v>
      </c>
      <c r="AU324" s="24" t="s">
        <v>83</v>
      </c>
      <c r="AY324" s="24" t="s">
        <v>169</v>
      </c>
      <c r="BE324" s="186">
        <f t="shared" si="14"/>
        <v>0</v>
      </c>
      <c r="BF324" s="186">
        <f t="shared" si="15"/>
        <v>0</v>
      </c>
      <c r="BG324" s="186">
        <f t="shared" si="16"/>
        <v>0</v>
      </c>
      <c r="BH324" s="186">
        <f t="shared" si="17"/>
        <v>0</v>
      </c>
      <c r="BI324" s="186">
        <f t="shared" si="18"/>
        <v>0</v>
      </c>
      <c r="BJ324" s="24" t="s">
        <v>81</v>
      </c>
      <c r="BK324" s="186">
        <f t="shared" si="19"/>
        <v>0</v>
      </c>
      <c r="BL324" s="24" t="s">
        <v>253</v>
      </c>
      <c r="BM324" s="24" t="s">
        <v>499</v>
      </c>
    </row>
    <row r="325" spans="2:65" s="1" customFormat="1" ht="16.5" customHeight="1">
      <c r="B325" s="174"/>
      <c r="C325" s="175" t="s">
        <v>500</v>
      </c>
      <c r="D325" s="175" t="s">
        <v>172</v>
      </c>
      <c r="E325" s="176" t="s">
        <v>501</v>
      </c>
      <c r="F325" s="177" t="s">
        <v>502</v>
      </c>
      <c r="G325" s="178" t="s">
        <v>94</v>
      </c>
      <c r="H325" s="179">
        <v>24</v>
      </c>
      <c r="I325" s="180"/>
      <c r="J325" s="181">
        <f t="shared" si="10"/>
        <v>0</v>
      </c>
      <c r="K325" s="177" t="s">
        <v>5</v>
      </c>
      <c r="L325" s="41"/>
      <c r="M325" s="182" t="s">
        <v>5</v>
      </c>
      <c r="N325" s="183" t="s">
        <v>44</v>
      </c>
      <c r="O325" s="42"/>
      <c r="P325" s="184">
        <f t="shared" si="11"/>
        <v>0</v>
      </c>
      <c r="Q325" s="184">
        <v>0</v>
      </c>
      <c r="R325" s="184">
        <f t="shared" si="12"/>
        <v>0</v>
      </c>
      <c r="S325" s="184">
        <v>0</v>
      </c>
      <c r="T325" s="185">
        <f t="shared" si="13"/>
        <v>0</v>
      </c>
      <c r="AR325" s="24" t="s">
        <v>253</v>
      </c>
      <c r="AT325" s="24" t="s">
        <v>172</v>
      </c>
      <c r="AU325" s="24" t="s">
        <v>83</v>
      </c>
      <c r="AY325" s="24" t="s">
        <v>169</v>
      </c>
      <c r="BE325" s="186">
        <f t="shared" si="14"/>
        <v>0</v>
      </c>
      <c r="BF325" s="186">
        <f t="shared" si="15"/>
        <v>0</v>
      </c>
      <c r="BG325" s="186">
        <f t="shared" si="16"/>
        <v>0</v>
      </c>
      <c r="BH325" s="186">
        <f t="shared" si="17"/>
        <v>0</v>
      </c>
      <c r="BI325" s="186">
        <f t="shared" si="18"/>
        <v>0</v>
      </c>
      <c r="BJ325" s="24" t="s">
        <v>81</v>
      </c>
      <c r="BK325" s="186">
        <f t="shared" si="19"/>
        <v>0</v>
      </c>
      <c r="BL325" s="24" t="s">
        <v>253</v>
      </c>
      <c r="BM325" s="24" t="s">
        <v>503</v>
      </c>
    </row>
    <row r="326" spans="2:65" s="1" customFormat="1" ht="16.5" customHeight="1">
      <c r="B326" s="174"/>
      <c r="C326" s="175" t="s">
        <v>504</v>
      </c>
      <c r="D326" s="175" t="s">
        <v>172</v>
      </c>
      <c r="E326" s="176" t="s">
        <v>505</v>
      </c>
      <c r="F326" s="177" t="s">
        <v>506</v>
      </c>
      <c r="G326" s="178" t="s">
        <v>429</v>
      </c>
      <c r="H326" s="179">
        <v>8</v>
      </c>
      <c r="I326" s="180"/>
      <c r="J326" s="181">
        <f t="shared" si="10"/>
        <v>0</v>
      </c>
      <c r="K326" s="177" t="s">
        <v>5</v>
      </c>
      <c r="L326" s="41"/>
      <c r="M326" s="182" t="s">
        <v>5</v>
      </c>
      <c r="N326" s="183" t="s">
        <v>44</v>
      </c>
      <c r="O326" s="42"/>
      <c r="P326" s="184">
        <f t="shared" si="11"/>
        <v>0</v>
      </c>
      <c r="Q326" s="184">
        <v>0</v>
      </c>
      <c r="R326" s="184">
        <f t="shared" si="12"/>
        <v>0</v>
      </c>
      <c r="S326" s="184">
        <v>0</v>
      </c>
      <c r="T326" s="185">
        <f t="shared" si="13"/>
        <v>0</v>
      </c>
      <c r="AR326" s="24" t="s">
        <v>253</v>
      </c>
      <c r="AT326" s="24" t="s">
        <v>172</v>
      </c>
      <c r="AU326" s="24" t="s">
        <v>83</v>
      </c>
      <c r="AY326" s="24" t="s">
        <v>169</v>
      </c>
      <c r="BE326" s="186">
        <f t="shared" si="14"/>
        <v>0</v>
      </c>
      <c r="BF326" s="186">
        <f t="shared" si="15"/>
        <v>0</v>
      </c>
      <c r="BG326" s="186">
        <f t="shared" si="16"/>
        <v>0</v>
      </c>
      <c r="BH326" s="186">
        <f t="shared" si="17"/>
        <v>0</v>
      </c>
      <c r="BI326" s="186">
        <f t="shared" si="18"/>
        <v>0</v>
      </c>
      <c r="BJ326" s="24" t="s">
        <v>81</v>
      </c>
      <c r="BK326" s="186">
        <f t="shared" si="19"/>
        <v>0</v>
      </c>
      <c r="BL326" s="24" t="s">
        <v>253</v>
      </c>
      <c r="BM326" s="24" t="s">
        <v>507</v>
      </c>
    </row>
    <row r="327" spans="2:65" s="1" customFormat="1" ht="16.5" customHeight="1">
      <c r="B327" s="174"/>
      <c r="C327" s="175" t="s">
        <v>508</v>
      </c>
      <c r="D327" s="175" t="s">
        <v>172</v>
      </c>
      <c r="E327" s="176" t="s">
        <v>509</v>
      </c>
      <c r="F327" s="177" t="s">
        <v>510</v>
      </c>
      <c r="G327" s="178" t="s">
        <v>94</v>
      </c>
      <c r="H327" s="179">
        <v>6</v>
      </c>
      <c r="I327" s="180"/>
      <c r="J327" s="181">
        <f t="shared" si="10"/>
        <v>0</v>
      </c>
      <c r="K327" s="177" t="s">
        <v>5</v>
      </c>
      <c r="L327" s="41"/>
      <c r="M327" s="182" t="s">
        <v>5</v>
      </c>
      <c r="N327" s="183" t="s">
        <v>44</v>
      </c>
      <c r="O327" s="42"/>
      <c r="P327" s="184">
        <f t="shared" si="11"/>
        <v>0</v>
      </c>
      <c r="Q327" s="184">
        <v>0</v>
      </c>
      <c r="R327" s="184">
        <f t="shared" si="12"/>
        <v>0</v>
      </c>
      <c r="S327" s="184">
        <v>0</v>
      </c>
      <c r="T327" s="185">
        <f t="shared" si="13"/>
        <v>0</v>
      </c>
      <c r="AR327" s="24" t="s">
        <v>253</v>
      </c>
      <c r="AT327" s="24" t="s">
        <v>172</v>
      </c>
      <c r="AU327" s="24" t="s">
        <v>83</v>
      </c>
      <c r="AY327" s="24" t="s">
        <v>169</v>
      </c>
      <c r="BE327" s="186">
        <f t="shared" si="14"/>
        <v>0</v>
      </c>
      <c r="BF327" s="186">
        <f t="shared" si="15"/>
        <v>0</v>
      </c>
      <c r="BG327" s="186">
        <f t="shared" si="16"/>
        <v>0</v>
      </c>
      <c r="BH327" s="186">
        <f t="shared" si="17"/>
        <v>0</v>
      </c>
      <c r="BI327" s="186">
        <f t="shared" si="18"/>
        <v>0</v>
      </c>
      <c r="BJ327" s="24" t="s">
        <v>81</v>
      </c>
      <c r="BK327" s="186">
        <f t="shared" si="19"/>
        <v>0</v>
      </c>
      <c r="BL327" s="24" t="s">
        <v>253</v>
      </c>
      <c r="BM327" s="24" t="s">
        <v>511</v>
      </c>
    </row>
    <row r="328" spans="2:65" s="1" customFormat="1" ht="16.5" customHeight="1">
      <c r="B328" s="174"/>
      <c r="C328" s="175" t="s">
        <v>512</v>
      </c>
      <c r="D328" s="175" t="s">
        <v>172</v>
      </c>
      <c r="E328" s="176" t="s">
        <v>513</v>
      </c>
      <c r="F328" s="177" t="s">
        <v>514</v>
      </c>
      <c r="G328" s="178" t="s">
        <v>190</v>
      </c>
      <c r="H328" s="179">
        <v>1</v>
      </c>
      <c r="I328" s="180"/>
      <c r="J328" s="181">
        <f t="shared" si="10"/>
        <v>0</v>
      </c>
      <c r="K328" s="177" t="s">
        <v>5</v>
      </c>
      <c r="L328" s="41"/>
      <c r="M328" s="182" t="s">
        <v>5</v>
      </c>
      <c r="N328" s="183" t="s">
        <v>44</v>
      </c>
      <c r="O328" s="42"/>
      <c r="P328" s="184">
        <f t="shared" si="11"/>
        <v>0</v>
      </c>
      <c r="Q328" s="184">
        <v>0</v>
      </c>
      <c r="R328" s="184">
        <f t="shared" si="12"/>
        <v>0</v>
      </c>
      <c r="S328" s="184">
        <v>0</v>
      </c>
      <c r="T328" s="185">
        <f t="shared" si="13"/>
        <v>0</v>
      </c>
      <c r="AR328" s="24" t="s">
        <v>253</v>
      </c>
      <c r="AT328" s="24" t="s">
        <v>172</v>
      </c>
      <c r="AU328" s="24" t="s">
        <v>83</v>
      </c>
      <c r="AY328" s="24" t="s">
        <v>169</v>
      </c>
      <c r="BE328" s="186">
        <f t="shared" si="14"/>
        <v>0</v>
      </c>
      <c r="BF328" s="186">
        <f t="shared" si="15"/>
        <v>0</v>
      </c>
      <c r="BG328" s="186">
        <f t="shared" si="16"/>
        <v>0</v>
      </c>
      <c r="BH328" s="186">
        <f t="shared" si="17"/>
        <v>0</v>
      </c>
      <c r="BI328" s="186">
        <f t="shared" si="18"/>
        <v>0</v>
      </c>
      <c r="BJ328" s="24" t="s">
        <v>81</v>
      </c>
      <c r="BK328" s="186">
        <f t="shared" si="19"/>
        <v>0</v>
      </c>
      <c r="BL328" s="24" t="s">
        <v>253</v>
      </c>
      <c r="BM328" s="24" t="s">
        <v>515</v>
      </c>
    </row>
    <row r="329" spans="2:65" s="1" customFormat="1" ht="16.5" customHeight="1">
      <c r="B329" s="174"/>
      <c r="C329" s="175" t="s">
        <v>516</v>
      </c>
      <c r="D329" s="175" t="s">
        <v>172</v>
      </c>
      <c r="E329" s="176" t="s">
        <v>517</v>
      </c>
      <c r="F329" s="177" t="s">
        <v>518</v>
      </c>
      <c r="G329" s="178" t="s">
        <v>429</v>
      </c>
      <c r="H329" s="179">
        <v>12.8</v>
      </c>
      <c r="I329" s="180"/>
      <c r="J329" s="181">
        <f t="shared" si="10"/>
        <v>0</v>
      </c>
      <c r="K329" s="177" t="s">
        <v>5</v>
      </c>
      <c r="L329" s="41"/>
      <c r="M329" s="182" t="s">
        <v>5</v>
      </c>
      <c r="N329" s="183" t="s">
        <v>44</v>
      </c>
      <c r="O329" s="42"/>
      <c r="P329" s="184">
        <f t="shared" si="11"/>
        <v>0</v>
      </c>
      <c r="Q329" s="184">
        <v>0</v>
      </c>
      <c r="R329" s="184">
        <f t="shared" si="12"/>
        <v>0</v>
      </c>
      <c r="S329" s="184">
        <v>0</v>
      </c>
      <c r="T329" s="185">
        <f t="shared" si="13"/>
        <v>0</v>
      </c>
      <c r="AR329" s="24" t="s">
        <v>253</v>
      </c>
      <c r="AT329" s="24" t="s">
        <v>172</v>
      </c>
      <c r="AU329" s="24" t="s">
        <v>83</v>
      </c>
      <c r="AY329" s="24" t="s">
        <v>169</v>
      </c>
      <c r="BE329" s="186">
        <f t="shared" si="14"/>
        <v>0</v>
      </c>
      <c r="BF329" s="186">
        <f t="shared" si="15"/>
        <v>0</v>
      </c>
      <c r="BG329" s="186">
        <f t="shared" si="16"/>
        <v>0</v>
      </c>
      <c r="BH329" s="186">
        <f t="shared" si="17"/>
        <v>0</v>
      </c>
      <c r="BI329" s="186">
        <f t="shared" si="18"/>
        <v>0</v>
      </c>
      <c r="BJ329" s="24" t="s">
        <v>81</v>
      </c>
      <c r="BK329" s="186">
        <f t="shared" si="19"/>
        <v>0</v>
      </c>
      <c r="BL329" s="24" t="s">
        <v>253</v>
      </c>
      <c r="BM329" s="24" t="s">
        <v>519</v>
      </c>
    </row>
    <row r="330" spans="2:65" s="1" customFormat="1" ht="16.5" customHeight="1">
      <c r="B330" s="174"/>
      <c r="C330" s="175" t="s">
        <v>202</v>
      </c>
      <c r="D330" s="175" t="s">
        <v>172</v>
      </c>
      <c r="E330" s="176" t="s">
        <v>520</v>
      </c>
      <c r="F330" s="177" t="s">
        <v>521</v>
      </c>
      <c r="G330" s="178" t="s">
        <v>94</v>
      </c>
      <c r="H330" s="179">
        <v>2.7</v>
      </c>
      <c r="I330" s="180"/>
      <c r="J330" s="181">
        <f t="shared" si="10"/>
        <v>0</v>
      </c>
      <c r="K330" s="177" t="s">
        <v>5</v>
      </c>
      <c r="L330" s="41"/>
      <c r="M330" s="182" t="s">
        <v>5</v>
      </c>
      <c r="N330" s="183" t="s">
        <v>44</v>
      </c>
      <c r="O330" s="42"/>
      <c r="P330" s="184">
        <f t="shared" si="11"/>
        <v>0</v>
      </c>
      <c r="Q330" s="184">
        <v>0</v>
      </c>
      <c r="R330" s="184">
        <f t="shared" si="12"/>
        <v>0</v>
      </c>
      <c r="S330" s="184">
        <v>0</v>
      </c>
      <c r="T330" s="185">
        <f t="shared" si="13"/>
        <v>0</v>
      </c>
      <c r="AR330" s="24" t="s">
        <v>253</v>
      </c>
      <c r="AT330" s="24" t="s">
        <v>172</v>
      </c>
      <c r="AU330" s="24" t="s">
        <v>83</v>
      </c>
      <c r="AY330" s="24" t="s">
        <v>169</v>
      </c>
      <c r="BE330" s="186">
        <f t="shared" si="14"/>
        <v>0</v>
      </c>
      <c r="BF330" s="186">
        <f t="shared" si="15"/>
        <v>0</v>
      </c>
      <c r="BG330" s="186">
        <f t="shared" si="16"/>
        <v>0</v>
      </c>
      <c r="BH330" s="186">
        <f t="shared" si="17"/>
        <v>0</v>
      </c>
      <c r="BI330" s="186">
        <f t="shared" si="18"/>
        <v>0</v>
      </c>
      <c r="BJ330" s="24" t="s">
        <v>81</v>
      </c>
      <c r="BK330" s="186">
        <f t="shared" si="19"/>
        <v>0</v>
      </c>
      <c r="BL330" s="24" t="s">
        <v>253</v>
      </c>
      <c r="BM330" s="24" t="s">
        <v>522</v>
      </c>
    </row>
    <row r="331" spans="2:65" s="1" customFormat="1" ht="16.5" customHeight="1">
      <c r="B331" s="174"/>
      <c r="C331" s="175" t="s">
        <v>523</v>
      </c>
      <c r="D331" s="175" t="s">
        <v>172</v>
      </c>
      <c r="E331" s="176" t="s">
        <v>524</v>
      </c>
      <c r="F331" s="177" t="s">
        <v>525</v>
      </c>
      <c r="G331" s="178" t="s">
        <v>429</v>
      </c>
      <c r="H331" s="179">
        <v>8.4</v>
      </c>
      <c r="I331" s="180"/>
      <c r="J331" s="181">
        <f t="shared" si="10"/>
        <v>0</v>
      </c>
      <c r="K331" s="177" t="s">
        <v>5</v>
      </c>
      <c r="L331" s="41"/>
      <c r="M331" s="182" t="s">
        <v>5</v>
      </c>
      <c r="N331" s="183" t="s">
        <v>44</v>
      </c>
      <c r="O331" s="42"/>
      <c r="P331" s="184">
        <f t="shared" si="11"/>
        <v>0</v>
      </c>
      <c r="Q331" s="184">
        <v>0</v>
      </c>
      <c r="R331" s="184">
        <f t="shared" si="12"/>
        <v>0</v>
      </c>
      <c r="S331" s="184">
        <v>0</v>
      </c>
      <c r="T331" s="185">
        <f t="shared" si="13"/>
        <v>0</v>
      </c>
      <c r="AR331" s="24" t="s">
        <v>253</v>
      </c>
      <c r="AT331" s="24" t="s">
        <v>172</v>
      </c>
      <c r="AU331" s="24" t="s">
        <v>83</v>
      </c>
      <c r="AY331" s="24" t="s">
        <v>169</v>
      </c>
      <c r="BE331" s="186">
        <f t="shared" si="14"/>
        <v>0</v>
      </c>
      <c r="BF331" s="186">
        <f t="shared" si="15"/>
        <v>0</v>
      </c>
      <c r="BG331" s="186">
        <f t="shared" si="16"/>
        <v>0</v>
      </c>
      <c r="BH331" s="186">
        <f t="shared" si="17"/>
        <v>0</v>
      </c>
      <c r="BI331" s="186">
        <f t="shared" si="18"/>
        <v>0</v>
      </c>
      <c r="BJ331" s="24" t="s">
        <v>81</v>
      </c>
      <c r="BK331" s="186">
        <f t="shared" si="19"/>
        <v>0</v>
      </c>
      <c r="BL331" s="24" t="s">
        <v>253</v>
      </c>
      <c r="BM331" s="24" t="s">
        <v>526</v>
      </c>
    </row>
    <row r="332" spans="2:65" s="1" customFormat="1" ht="16.5" customHeight="1">
      <c r="B332" s="174"/>
      <c r="C332" s="175" t="s">
        <v>228</v>
      </c>
      <c r="D332" s="175" t="s">
        <v>172</v>
      </c>
      <c r="E332" s="176" t="s">
        <v>527</v>
      </c>
      <c r="F332" s="177" t="s">
        <v>528</v>
      </c>
      <c r="G332" s="178" t="s">
        <v>529</v>
      </c>
      <c r="H332" s="179">
        <v>1</v>
      </c>
      <c r="I332" s="180"/>
      <c r="J332" s="181">
        <f t="shared" si="10"/>
        <v>0</v>
      </c>
      <c r="K332" s="177" t="s">
        <v>5</v>
      </c>
      <c r="L332" s="41"/>
      <c r="M332" s="182" t="s">
        <v>5</v>
      </c>
      <c r="N332" s="183" t="s">
        <v>44</v>
      </c>
      <c r="O332" s="42"/>
      <c r="P332" s="184">
        <f t="shared" si="11"/>
        <v>0</v>
      </c>
      <c r="Q332" s="184">
        <v>0</v>
      </c>
      <c r="R332" s="184">
        <f t="shared" si="12"/>
        <v>0</v>
      </c>
      <c r="S332" s="184">
        <v>0</v>
      </c>
      <c r="T332" s="185">
        <f t="shared" si="13"/>
        <v>0</v>
      </c>
      <c r="AR332" s="24" t="s">
        <v>253</v>
      </c>
      <c r="AT332" s="24" t="s">
        <v>172</v>
      </c>
      <c r="AU332" s="24" t="s">
        <v>83</v>
      </c>
      <c r="AY332" s="24" t="s">
        <v>169</v>
      </c>
      <c r="BE332" s="186">
        <f t="shared" si="14"/>
        <v>0</v>
      </c>
      <c r="BF332" s="186">
        <f t="shared" si="15"/>
        <v>0</v>
      </c>
      <c r="BG332" s="186">
        <f t="shared" si="16"/>
        <v>0</v>
      </c>
      <c r="BH332" s="186">
        <f t="shared" si="17"/>
        <v>0</v>
      </c>
      <c r="BI332" s="186">
        <f t="shared" si="18"/>
        <v>0</v>
      </c>
      <c r="BJ332" s="24" t="s">
        <v>81</v>
      </c>
      <c r="BK332" s="186">
        <f t="shared" si="19"/>
        <v>0</v>
      </c>
      <c r="BL332" s="24" t="s">
        <v>253</v>
      </c>
      <c r="BM332" s="24" t="s">
        <v>530</v>
      </c>
    </row>
    <row r="333" spans="2:65" s="1" customFormat="1" ht="16.5" customHeight="1">
      <c r="B333" s="174"/>
      <c r="C333" s="175" t="s">
        <v>273</v>
      </c>
      <c r="D333" s="175" t="s">
        <v>172</v>
      </c>
      <c r="E333" s="176" t="s">
        <v>531</v>
      </c>
      <c r="F333" s="177" t="s">
        <v>532</v>
      </c>
      <c r="G333" s="178" t="s">
        <v>529</v>
      </c>
      <c r="H333" s="179">
        <v>1</v>
      </c>
      <c r="I333" s="180"/>
      <c r="J333" s="181">
        <f t="shared" si="10"/>
        <v>0</v>
      </c>
      <c r="K333" s="177" t="s">
        <v>5</v>
      </c>
      <c r="L333" s="41"/>
      <c r="M333" s="182" t="s">
        <v>5</v>
      </c>
      <c r="N333" s="183" t="s">
        <v>44</v>
      </c>
      <c r="O333" s="42"/>
      <c r="P333" s="184">
        <f t="shared" si="11"/>
        <v>0</v>
      </c>
      <c r="Q333" s="184">
        <v>0</v>
      </c>
      <c r="R333" s="184">
        <f t="shared" si="12"/>
        <v>0</v>
      </c>
      <c r="S333" s="184">
        <v>0</v>
      </c>
      <c r="T333" s="185">
        <f t="shared" si="13"/>
        <v>0</v>
      </c>
      <c r="AR333" s="24" t="s">
        <v>253</v>
      </c>
      <c r="AT333" s="24" t="s">
        <v>172</v>
      </c>
      <c r="AU333" s="24" t="s">
        <v>83</v>
      </c>
      <c r="AY333" s="24" t="s">
        <v>169</v>
      </c>
      <c r="BE333" s="186">
        <f t="shared" si="14"/>
        <v>0</v>
      </c>
      <c r="BF333" s="186">
        <f t="shared" si="15"/>
        <v>0</v>
      </c>
      <c r="BG333" s="186">
        <f t="shared" si="16"/>
        <v>0</v>
      </c>
      <c r="BH333" s="186">
        <f t="shared" si="17"/>
        <v>0</v>
      </c>
      <c r="BI333" s="186">
        <f t="shared" si="18"/>
        <v>0</v>
      </c>
      <c r="BJ333" s="24" t="s">
        <v>81</v>
      </c>
      <c r="BK333" s="186">
        <f t="shared" si="19"/>
        <v>0</v>
      </c>
      <c r="BL333" s="24" t="s">
        <v>253</v>
      </c>
      <c r="BM333" s="24" t="s">
        <v>533</v>
      </c>
    </row>
    <row r="334" spans="2:65" s="1" customFormat="1" ht="16.5" customHeight="1">
      <c r="B334" s="174"/>
      <c r="C334" s="175" t="s">
        <v>534</v>
      </c>
      <c r="D334" s="175" t="s">
        <v>172</v>
      </c>
      <c r="E334" s="176" t="s">
        <v>535</v>
      </c>
      <c r="F334" s="177" t="s">
        <v>536</v>
      </c>
      <c r="G334" s="178" t="s">
        <v>529</v>
      </c>
      <c r="H334" s="179">
        <v>1</v>
      </c>
      <c r="I334" s="180"/>
      <c r="J334" s="181">
        <f t="shared" si="10"/>
        <v>0</v>
      </c>
      <c r="K334" s="177" t="s">
        <v>5</v>
      </c>
      <c r="L334" s="41"/>
      <c r="M334" s="182" t="s">
        <v>5</v>
      </c>
      <c r="N334" s="183" t="s">
        <v>44</v>
      </c>
      <c r="O334" s="42"/>
      <c r="P334" s="184">
        <f t="shared" si="11"/>
        <v>0</v>
      </c>
      <c r="Q334" s="184">
        <v>0</v>
      </c>
      <c r="R334" s="184">
        <f t="shared" si="12"/>
        <v>0</v>
      </c>
      <c r="S334" s="184">
        <v>0</v>
      </c>
      <c r="T334" s="185">
        <f t="shared" si="13"/>
        <v>0</v>
      </c>
      <c r="AR334" s="24" t="s">
        <v>253</v>
      </c>
      <c r="AT334" s="24" t="s">
        <v>172</v>
      </c>
      <c r="AU334" s="24" t="s">
        <v>83</v>
      </c>
      <c r="AY334" s="24" t="s">
        <v>169</v>
      </c>
      <c r="BE334" s="186">
        <f t="shared" si="14"/>
        <v>0</v>
      </c>
      <c r="BF334" s="186">
        <f t="shared" si="15"/>
        <v>0</v>
      </c>
      <c r="BG334" s="186">
        <f t="shared" si="16"/>
        <v>0</v>
      </c>
      <c r="BH334" s="186">
        <f t="shared" si="17"/>
        <v>0</v>
      </c>
      <c r="BI334" s="186">
        <f t="shared" si="18"/>
        <v>0</v>
      </c>
      <c r="BJ334" s="24" t="s">
        <v>81</v>
      </c>
      <c r="BK334" s="186">
        <f t="shared" si="19"/>
        <v>0</v>
      </c>
      <c r="BL334" s="24" t="s">
        <v>253</v>
      </c>
      <c r="BM334" s="24" t="s">
        <v>537</v>
      </c>
    </row>
    <row r="335" spans="2:65" s="1" customFormat="1" ht="16.5" customHeight="1">
      <c r="B335" s="174"/>
      <c r="C335" s="175" t="s">
        <v>538</v>
      </c>
      <c r="D335" s="175" t="s">
        <v>172</v>
      </c>
      <c r="E335" s="176" t="s">
        <v>539</v>
      </c>
      <c r="F335" s="177" t="s">
        <v>540</v>
      </c>
      <c r="G335" s="178" t="s">
        <v>429</v>
      </c>
      <c r="H335" s="179">
        <v>51.24</v>
      </c>
      <c r="I335" s="180"/>
      <c r="J335" s="181">
        <f t="shared" si="10"/>
        <v>0</v>
      </c>
      <c r="K335" s="177" t="s">
        <v>5</v>
      </c>
      <c r="L335" s="41"/>
      <c r="M335" s="182" t="s">
        <v>5</v>
      </c>
      <c r="N335" s="183" t="s">
        <v>44</v>
      </c>
      <c r="O335" s="42"/>
      <c r="P335" s="184">
        <f t="shared" si="11"/>
        <v>0</v>
      </c>
      <c r="Q335" s="184">
        <v>0</v>
      </c>
      <c r="R335" s="184">
        <f t="shared" si="12"/>
        <v>0</v>
      </c>
      <c r="S335" s="184">
        <v>0</v>
      </c>
      <c r="T335" s="185">
        <f t="shared" si="13"/>
        <v>0</v>
      </c>
      <c r="AR335" s="24" t="s">
        <v>253</v>
      </c>
      <c r="AT335" s="24" t="s">
        <v>172</v>
      </c>
      <c r="AU335" s="24" t="s">
        <v>83</v>
      </c>
      <c r="AY335" s="24" t="s">
        <v>169</v>
      </c>
      <c r="BE335" s="186">
        <f t="shared" si="14"/>
        <v>0</v>
      </c>
      <c r="BF335" s="186">
        <f t="shared" si="15"/>
        <v>0</v>
      </c>
      <c r="BG335" s="186">
        <f t="shared" si="16"/>
        <v>0</v>
      </c>
      <c r="BH335" s="186">
        <f t="shared" si="17"/>
        <v>0</v>
      </c>
      <c r="BI335" s="186">
        <f t="shared" si="18"/>
        <v>0</v>
      </c>
      <c r="BJ335" s="24" t="s">
        <v>81</v>
      </c>
      <c r="BK335" s="186">
        <f t="shared" si="19"/>
        <v>0</v>
      </c>
      <c r="BL335" s="24" t="s">
        <v>253</v>
      </c>
      <c r="BM335" s="24" t="s">
        <v>541</v>
      </c>
    </row>
    <row r="336" spans="2:65" s="1" customFormat="1" ht="16.5" customHeight="1">
      <c r="B336" s="174"/>
      <c r="C336" s="175" t="s">
        <v>542</v>
      </c>
      <c r="D336" s="175" t="s">
        <v>172</v>
      </c>
      <c r="E336" s="176" t="s">
        <v>543</v>
      </c>
      <c r="F336" s="177" t="s">
        <v>544</v>
      </c>
      <c r="G336" s="178" t="s">
        <v>190</v>
      </c>
      <c r="H336" s="179">
        <v>8</v>
      </c>
      <c r="I336" s="180"/>
      <c r="J336" s="181">
        <f t="shared" si="10"/>
        <v>0</v>
      </c>
      <c r="K336" s="177" t="s">
        <v>5</v>
      </c>
      <c r="L336" s="41"/>
      <c r="M336" s="182" t="s">
        <v>5</v>
      </c>
      <c r="N336" s="183" t="s">
        <v>44</v>
      </c>
      <c r="O336" s="42"/>
      <c r="P336" s="184">
        <f t="shared" si="11"/>
        <v>0</v>
      </c>
      <c r="Q336" s="184">
        <v>0</v>
      </c>
      <c r="R336" s="184">
        <f t="shared" si="12"/>
        <v>0</v>
      </c>
      <c r="S336" s="184">
        <v>0</v>
      </c>
      <c r="T336" s="185">
        <f t="shared" si="13"/>
        <v>0</v>
      </c>
      <c r="AR336" s="24" t="s">
        <v>253</v>
      </c>
      <c r="AT336" s="24" t="s">
        <v>172</v>
      </c>
      <c r="AU336" s="24" t="s">
        <v>83</v>
      </c>
      <c r="AY336" s="24" t="s">
        <v>169</v>
      </c>
      <c r="BE336" s="186">
        <f t="shared" si="14"/>
        <v>0</v>
      </c>
      <c r="BF336" s="186">
        <f t="shared" si="15"/>
        <v>0</v>
      </c>
      <c r="BG336" s="186">
        <f t="shared" si="16"/>
        <v>0</v>
      </c>
      <c r="BH336" s="186">
        <f t="shared" si="17"/>
        <v>0</v>
      </c>
      <c r="BI336" s="186">
        <f t="shared" si="18"/>
        <v>0</v>
      </c>
      <c r="BJ336" s="24" t="s">
        <v>81</v>
      </c>
      <c r="BK336" s="186">
        <f t="shared" si="19"/>
        <v>0</v>
      </c>
      <c r="BL336" s="24" t="s">
        <v>253</v>
      </c>
      <c r="BM336" s="24" t="s">
        <v>545</v>
      </c>
    </row>
    <row r="337" spans="2:65" s="1" customFormat="1" ht="16.5" customHeight="1">
      <c r="B337" s="174"/>
      <c r="C337" s="175" t="s">
        <v>546</v>
      </c>
      <c r="D337" s="175" t="s">
        <v>172</v>
      </c>
      <c r="E337" s="176" t="s">
        <v>547</v>
      </c>
      <c r="F337" s="177" t="s">
        <v>548</v>
      </c>
      <c r="G337" s="178" t="s">
        <v>482</v>
      </c>
      <c r="H337" s="229"/>
      <c r="I337" s="180"/>
      <c r="J337" s="181">
        <f t="shared" si="10"/>
        <v>0</v>
      </c>
      <c r="K337" s="177" t="s">
        <v>5</v>
      </c>
      <c r="L337" s="41"/>
      <c r="M337" s="182" t="s">
        <v>5</v>
      </c>
      <c r="N337" s="183" t="s">
        <v>44</v>
      </c>
      <c r="O337" s="42"/>
      <c r="P337" s="184">
        <f t="shared" si="11"/>
        <v>0</v>
      </c>
      <c r="Q337" s="184">
        <v>0</v>
      </c>
      <c r="R337" s="184">
        <f t="shared" si="12"/>
        <v>0</v>
      </c>
      <c r="S337" s="184">
        <v>0</v>
      </c>
      <c r="T337" s="185">
        <f t="shared" si="13"/>
        <v>0</v>
      </c>
      <c r="AR337" s="24" t="s">
        <v>253</v>
      </c>
      <c r="AT337" s="24" t="s">
        <v>172</v>
      </c>
      <c r="AU337" s="24" t="s">
        <v>83</v>
      </c>
      <c r="AY337" s="24" t="s">
        <v>169</v>
      </c>
      <c r="BE337" s="186">
        <f t="shared" si="14"/>
        <v>0</v>
      </c>
      <c r="BF337" s="186">
        <f t="shared" si="15"/>
        <v>0</v>
      </c>
      <c r="BG337" s="186">
        <f t="shared" si="16"/>
        <v>0</v>
      </c>
      <c r="BH337" s="186">
        <f t="shared" si="17"/>
        <v>0</v>
      </c>
      <c r="BI337" s="186">
        <f t="shared" si="18"/>
        <v>0</v>
      </c>
      <c r="BJ337" s="24" t="s">
        <v>81</v>
      </c>
      <c r="BK337" s="186">
        <f t="shared" si="19"/>
        <v>0</v>
      </c>
      <c r="BL337" s="24" t="s">
        <v>253</v>
      </c>
      <c r="BM337" s="24" t="s">
        <v>549</v>
      </c>
    </row>
    <row r="338" spans="2:63" s="10" customFormat="1" ht="29.85" customHeight="1">
      <c r="B338" s="161"/>
      <c r="D338" s="162" t="s">
        <v>72</v>
      </c>
      <c r="E338" s="172" t="s">
        <v>550</v>
      </c>
      <c r="F338" s="172" t="s">
        <v>551</v>
      </c>
      <c r="I338" s="164"/>
      <c r="J338" s="173">
        <f>BK338</f>
        <v>0</v>
      </c>
      <c r="L338" s="161"/>
      <c r="M338" s="166"/>
      <c r="N338" s="167"/>
      <c r="O338" s="167"/>
      <c r="P338" s="168">
        <f>SUM(P339:P347)</f>
        <v>0</v>
      </c>
      <c r="Q338" s="167"/>
      <c r="R338" s="168">
        <f>SUM(R339:R347)</f>
        <v>0.4500625</v>
      </c>
      <c r="S338" s="167"/>
      <c r="T338" s="169">
        <f>SUM(T339:T347)</f>
        <v>0</v>
      </c>
      <c r="AR338" s="162" t="s">
        <v>83</v>
      </c>
      <c r="AT338" s="170" t="s">
        <v>72</v>
      </c>
      <c r="AU338" s="170" t="s">
        <v>81</v>
      </c>
      <c r="AY338" s="162" t="s">
        <v>169</v>
      </c>
      <c r="BK338" s="171">
        <f>SUM(BK339:BK347)</f>
        <v>0</v>
      </c>
    </row>
    <row r="339" spans="2:65" s="1" customFormat="1" ht="16.5" customHeight="1">
      <c r="B339" s="174"/>
      <c r="C339" s="175" t="s">
        <v>552</v>
      </c>
      <c r="D339" s="175" t="s">
        <v>172</v>
      </c>
      <c r="E339" s="176" t="s">
        <v>553</v>
      </c>
      <c r="F339" s="177" t="s">
        <v>554</v>
      </c>
      <c r="G339" s="178" t="s">
        <v>94</v>
      </c>
      <c r="H339" s="179">
        <v>189.5</v>
      </c>
      <c r="I339" s="180"/>
      <c r="J339" s="181">
        <f>ROUND(I339*H339,2)</f>
        <v>0</v>
      </c>
      <c r="K339" s="177" t="s">
        <v>5</v>
      </c>
      <c r="L339" s="41"/>
      <c r="M339" s="182" t="s">
        <v>5</v>
      </c>
      <c r="N339" s="183" t="s">
        <v>44</v>
      </c>
      <c r="O339" s="42"/>
      <c r="P339" s="184">
        <f>O339*H339</f>
        <v>0</v>
      </c>
      <c r="Q339" s="184">
        <v>0</v>
      </c>
      <c r="R339" s="184">
        <f>Q339*H339</f>
        <v>0</v>
      </c>
      <c r="S339" s="184">
        <v>0</v>
      </c>
      <c r="T339" s="185">
        <f>S339*H339</f>
        <v>0</v>
      </c>
      <c r="AR339" s="24" t="s">
        <v>123</v>
      </c>
      <c r="AT339" s="24" t="s">
        <v>172</v>
      </c>
      <c r="AU339" s="24" t="s">
        <v>83</v>
      </c>
      <c r="AY339" s="24" t="s">
        <v>169</v>
      </c>
      <c r="BE339" s="186">
        <f>IF(N339="základní",J339,0)</f>
        <v>0</v>
      </c>
      <c r="BF339" s="186">
        <f>IF(N339="snížená",J339,0)</f>
        <v>0</v>
      </c>
      <c r="BG339" s="186">
        <f>IF(N339="zákl. přenesená",J339,0)</f>
        <v>0</v>
      </c>
      <c r="BH339" s="186">
        <f>IF(N339="sníž. přenesená",J339,0)</f>
        <v>0</v>
      </c>
      <c r="BI339" s="186">
        <f>IF(N339="nulová",J339,0)</f>
        <v>0</v>
      </c>
      <c r="BJ339" s="24" t="s">
        <v>81</v>
      </c>
      <c r="BK339" s="186">
        <f>ROUND(I339*H339,2)</f>
        <v>0</v>
      </c>
      <c r="BL339" s="24" t="s">
        <v>123</v>
      </c>
      <c r="BM339" s="24" t="s">
        <v>555</v>
      </c>
    </row>
    <row r="340" spans="2:51" s="11" customFormat="1" ht="13.5">
      <c r="B340" s="187"/>
      <c r="D340" s="188" t="s">
        <v>177</v>
      </c>
      <c r="E340" s="189" t="s">
        <v>5</v>
      </c>
      <c r="F340" s="190" t="s">
        <v>416</v>
      </c>
      <c r="H340" s="189" t="s">
        <v>5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9" t="s">
        <v>177</v>
      </c>
      <c r="AU340" s="189" t="s">
        <v>83</v>
      </c>
      <c r="AV340" s="11" t="s">
        <v>81</v>
      </c>
      <c r="AW340" s="11" t="s">
        <v>36</v>
      </c>
      <c r="AX340" s="11" t="s">
        <v>73</v>
      </c>
      <c r="AY340" s="189" t="s">
        <v>169</v>
      </c>
    </row>
    <row r="341" spans="2:51" s="11" customFormat="1" ht="13.5">
      <c r="B341" s="187"/>
      <c r="D341" s="188" t="s">
        <v>177</v>
      </c>
      <c r="E341" s="189" t="s">
        <v>5</v>
      </c>
      <c r="F341" s="190" t="s">
        <v>556</v>
      </c>
      <c r="H341" s="189" t="s">
        <v>5</v>
      </c>
      <c r="I341" s="191"/>
      <c r="L341" s="187"/>
      <c r="M341" s="192"/>
      <c r="N341" s="193"/>
      <c r="O341" s="193"/>
      <c r="P341" s="193"/>
      <c r="Q341" s="193"/>
      <c r="R341" s="193"/>
      <c r="S341" s="193"/>
      <c r="T341" s="194"/>
      <c r="AT341" s="189" t="s">
        <v>177</v>
      </c>
      <c r="AU341" s="189" t="s">
        <v>83</v>
      </c>
      <c r="AV341" s="11" t="s">
        <v>81</v>
      </c>
      <c r="AW341" s="11" t="s">
        <v>36</v>
      </c>
      <c r="AX341" s="11" t="s">
        <v>73</v>
      </c>
      <c r="AY341" s="189" t="s">
        <v>169</v>
      </c>
    </row>
    <row r="342" spans="2:51" s="12" customFormat="1" ht="13.5">
      <c r="B342" s="195"/>
      <c r="D342" s="188" t="s">
        <v>177</v>
      </c>
      <c r="E342" s="196" t="s">
        <v>5</v>
      </c>
      <c r="F342" s="197" t="s">
        <v>98</v>
      </c>
      <c r="H342" s="198">
        <v>189.5</v>
      </c>
      <c r="I342" s="199"/>
      <c r="L342" s="195"/>
      <c r="M342" s="200"/>
      <c r="N342" s="201"/>
      <c r="O342" s="201"/>
      <c r="P342" s="201"/>
      <c r="Q342" s="201"/>
      <c r="R342" s="201"/>
      <c r="S342" s="201"/>
      <c r="T342" s="202"/>
      <c r="AT342" s="196" t="s">
        <v>177</v>
      </c>
      <c r="AU342" s="196" t="s">
        <v>83</v>
      </c>
      <c r="AV342" s="12" t="s">
        <v>83</v>
      </c>
      <c r="AW342" s="12" t="s">
        <v>36</v>
      </c>
      <c r="AX342" s="12" t="s">
        <v>73</v>
      </c>
      <c r="AY342" s="196" t="s">
        <v>169</v>
      </c>
    </row>
    <row r="343" spans="2:51" s="13" customFormat="1" ht="13.5">
      <c r="B343" s="203"/>
      <c r="D343" s="188" t="s">
        <v>177</v>
      </c>
      <c r="E343" s="204" t="s">
        <v>5</v>
      </c>
      <c r="F343" s="205" t="s">
        <v>182</v>
      </c>
      <c r="H343" s="206">
        <v>189.5</v>
      </c>
      <c r="I343" s="207"/>
      <c r="L343" s="203"/>
      <c r="M343" s="208"/>
      <c r="N343" s="209"/>
      <c r="O343" s="209"/>
      <c r="P343" s="209"/>
      <c r="Q343" s="209"/>
      <c r="R343" s="209"/>
      <c r="S343" s="209"/>
      <c r="T343" s="210"/>
      <c r="AT343" s="204" t="s">
        <v>177</v>
      </c>
      <c r="AU343" s="204" t="s">
        <v>83</v>
      </c>
      <c r="AV343" s="13" t="s">
        <v>123</v>
      </c>
      <c r="AW343" s="13" t="s">
        <v>36</v>
      </c>
      <c r="AX343" s="13" t="s">
        <v>81</v>
      </c>
      <c r="AY343" s="204" t="s">
        <v>169</v>
      </c>
    </row>
    <row r="344" spans="2:65" s="1" customFormat="1" ht="16.5" customHeight="1">
      <c r="B344" s="174"/>
      <c r="C344" s="219" t="s">
        <v>557</v>
      </c>
      <c r="D344" s="219" t="s">
        <v>420</v>
      </c>
      <c r="E344" s="220" t="s">
        <v>558</v>
      </c>
      <c r="F344" s="221" t="s">
        <v>559</v>
      </c>
      <c r="G344" s="222" t="s">
        <v>94</v>
      </c>
      <c r="H344" s="223">
        <v>236.875</v>
      </c>
      <c r="I344" s="224"/>
      <c r="J344" s="225">
        <f>ROUND(I344*H344,2)</f>
        <v>0</v>
      </c>
      <c r="K344" s="221" t="s">
        <v>175</v>
      </c>
      <c r="L344" s="226"/>
      <c r="M344" s="227" t="s">
        <v>5</v>
      </c>
      <c r="N344" s="228" t="s">
        <v>44</v>
      </c>
      <c r="O344" s="42"/>
      <c r="P344" s="184">
        <f>O344*H344</f>
        <v>0</v>
      </c>
      <c r="Q344" s="184">
        <v>0.0019</v>
      </c>
      <c r="R344" s="184">
        <f>Q344*H344</f>
        <v>0.4500625</v>
      </c>
      <c r="S344" s="184">
        <v>0</v>
      </c>
      <c r="T344" s="185">
        <f>S344*H344</f>
        <v>0</v>
      </c>
      <c r="AR344" s="24" t="s">
        <v>216</v>
      </c>
      <c r="AT344" s="24" t="s">
        <v>420</v>
      </c>
      <c r="AU344" s="24" t="s">
        <v>83</v>
      </c>
      <c r="AY344" s="24" t="s">
        <v>169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24" t="s">
        <v>81</v>
      </c>
      <c r="BK344" s="186">
        <f>ROUND(I344*H344,2)</f>
        <v>0</v>
      </c>
      <c r="BL344" s="24" t="s">
        <v>123</v>
      </c>
      <c r="BM344" s="24" t="s">
        <v>560</v>
      </c>
    </row>
    <row r="345" spans="2:51" s="12" customFormat="1" ht="13.5">
      <c r="B345" s="195"/>
      <c r="D345" s="188" t="s">
        <v>177</v>
      </c>
      <c r="E345" s="196" t="s">
        <v>5</v>
      </c>
      <c r="F345" s="197" t="s">
        <v>98</v>
      </c>
      <c r="H345" s="198">
        <v>189.5</v>
      </c>
      <c r="I345" s="199"/>
      <c r="L345" s="195"/>
      <c r="M345" s="200"/>
      <c r="N345" s="201"/>
      <c r="O345" s="201"/>
      <c r="P345" s="201"/>
      <c r="Q345" s="201"/>
      <c r="R345" s="201"/>
      <c r="S345" s="201"/>
      <c r="T345" s="202"/>
      <c r="AT345" s="196" t="s">
        <v>177</v>
      </c>
      <c r="AU345" s="196" t="s">
        <v>83</v>
      </c>
      <c r="AV345" s="12" t="s">
        <v>83</v>
      </c>
      <c r="AW345" s="12" t="s">
        <v>36</v>
      </c>
      <c r="AX345" s="12" t="s">
        <v>73</v>
      </c>
      <c r="AY345" s="196" t="s">
        <v>169</v>
      </c>
    </row>
    <row r="346" spans="2:51" s="13" customFormat="1" ht="13.5">
      <c r="B346" s="203"/>
      <c r="D346" s="188" t="s">
        <v>177</v>
      </c>
      <c r="E346" s="204" t="s">
        <v>5</v>
      </c>
      <c r="F346" s="205" t="s">
        <v>182</v>
      </c>
      <c r="H346" s="206">
        <v>189.5</v>
      </c>
      <c r="I346" s="207"/>
      <c r="L346" s="203"/>
      <c r="M346" s="208"/>
      <c r="N346" s="209"/>
      <c r="O346" s="209"/>
      <c r="P346" s="209"/>
      <c r="Q346" s="209"/>
      <c r="R346" s="209"/>
      <c r="S346" s="209"/>
      <c r="T346" s="210"/>
      <c r="AT346" s="204" t="s">
        <v>177</v>
      </c>
      <c r="AU346" s="204" t="s">
        <v>83</v>
      </c>
      <c r="AV346" s="13" t="s">
        <v>123</v>
      </c>
      <c r="AW346" s="13" t="s">
        <v>36</v>
      </c>
      <c r="AX346" s="13" t="s">
        <v>81</v>
      </c>
      <c r="AY346" s="204" t="s">
        <v>169</v>
      </c>
    </row>
    <row r="347" spans="2:51" s="12" customFormat="1" ht="13.5">
      <c r="B347" s="195"/>
      <c r="D347" s="188" t="s">
        <v>177</v>
      </c>
      <c r="F347" s="197" t="s">
        <v>561</v>
      </c>
      <c r="H347" s="198">
        <v>236.875</v>
      </c>
      <c r="I347" s="199"/>
      <c r="L347" s="195"/>
      <c r="M347" s="200"/>
      <c r="N347" s="201"/>
      <c r="O347" s="201"/>
      <c r="P347" s="201"/>
      <c r="Q347" s="201"/>
      <c r="R347" s="201"/>
      <c r="S347" s="201"/>
      <c r="T347" s="202"/>
      <c r="AT347" s="196" t="s">
        <v>177</v>
      </c>
      <c r="AU347" s="196" t="s">
        <v>83</v>
      </c>
      <c r="AV347" s="12" t="s">
        <v>83</v>
      </c>
      <c r="AW347" s="12" t="s">
        <v>6</v>
      </c>
      <c r="AX347" s="12" t="s">
        <v>81</v>
      </c>
      <c r="AY347" s="196" t="s">
        <v>169</v>
      </c>
    </row>
    <row r="348" spans="2:63" s="10" customFormat="1" ht="29.85" customHeight="1">
      <c r="B348" s="161"/>
      <c r="D348" s="162" t="s">
        <v>72</v>
      </c>
      <c r="E348" s="172" t="s">
        <v>562</v>
      </c>
      <c r="F348" s="172" t="s">
        <v>563</v>
      </c>
      <c r="I348" s="164"/>
      <c r="J348" s="173">
        <f>BK348</f>
        <v>0</v>
      </c>
      <c r="L348" s="161"/>
      <c r="M348" s="166"/>
      <c r="N348" s="167"/>
      <c r="O348" s="167"/>
      <c r="P348" s="168">
        <f>SUM(P349:P355)</f>
        <v>0</v>
      </c>
      <c r="Q348" s="167"/>
      <c r="R348" s="168">
        <f>SUM(R349:R355)</f>
        <v>0.020701999999999998</v>
      </c>
      <c r="S348" s="167"/>
      <c r="T348" s="169">
        <f>SUM(T349:T355)</f>
        <v>0</v>
      </c>
      <c r="AR348" s="162" t="s">
        <v>83</v>
      </c>
      <c r="AT348" s="170" t="s">
        <v>72</v>
      </c>
      <c r="AU348" s="170" t="s">
        <v>81</v>
      </c>
      <c r="AY348" s="162" t="s">
        <v>169</v>
      </c>
      <c r="BK348" s="171">
        <f>SUM(BK349:BK355)</f>
        <v>0</v>
      </c>
    </row>
    <row r="349" spans="2:65" s="1" customFormat="1" ht="25.5" customHeight="1">
      <c r="B349" s="174"/>
      <c r="C349" s="175" t="s">
        <v>564</v>
      </c>
      <c r="D349" s="175" t="s">
        <v>172</v>
      </c>
      <c r="E349" s="176" t="s">
        <v>565</v>
      </c>
      <c r="F349" s="177" t="s">
        <v>566</v>
      </c>
      <c r="G349" s="178" t="s">
        <v>94</v>
      </c>
      <c r="H349" s="179">
        <v>94.1</v>
      </c>
      <c r="I349" s="180"/>
      <c r="J349" s="181">
        <f>ROUND(I349*H349,2)</f>
        <v>0</v>
      </c>
      <c r="K349" s="177" t="s">
        <v>175</v>
      </c>
      <c r="L349" s="41"/>
      <c r="M349" s="182" t="s">
        <v>5</v>
      </c>
      <c r="N349" s="183" t="s">
        <v>44</v>
      </c>
      <c r="O349" s="42"/>
      <c r="P349" s="184">
        <f>O349*H349</f>
        <v>0</v>
      </c>
      <c r="Q349" s="184">
        <v>0.00022</v>
      </c>
      <c r="R349" s="184">
        <f>Q349*H349</f>
        <v>0.020701999999999998</v>
      </c>
      <c r="S349" s="184">
        <v>0</v>
      </c>
      <c r="T349" s="185">
        <f>S349*H349</f>
        <v>0</v>
      </c>
      <c r="AR349" s="24" t="s">
        <v>253</v>
      </c>
      <c r="AT349" s="24" t="s">
        <v>172</v>
      </c>
      <c r="AU349" s="24" t="s">
        <v>83</v>
      </c>
      <c r="AY349" s="24" t="s">
        <v>169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24" t="s">
        <v>81</v>
      </c>
      <c r="BK349" s="186">
        <f>ROUND(I349*H349,2)</f>
        <v>0</v>
      </c>
      <c r="BL349" s="24" t="s">
        <v>253</v>
      </c>
      <c r="BM349" s="24" t="s">
        <v>567</v>
      </c>
    </row>
    <row r="350" spans="2:51" s="11" customFormat="1" ht="13.5">
      <c r="B350" s="187"/>
      <c r="D350" s="188" t="s">
        <v>177</v>
      </c>
      <c r="E350" s="189" t="s">
        <v>5</v>
      </c>
      <c r="F350" s="190" t="s">
        <v>318</v>
      </c>
      <c r="H350" s="189" t="s">
        <v>5</v>
      </c>
      <c r="I350" s="191"/>
      <c r="L350" s="187"/>
      <c r="M350" s="192"/>
      <c r="N350" s="193"/>
      <c r="O350" s="193"/>
      <c r="P350" s="193"/>
      <c r="Q350" s="193"/>
      <c r="R350" s="193"/>
      <c r="S350" s="193"/>
      <c r="T350" s="194"/>
      <c r="AT350" s="189" t="s">
        <v>177</v>
      </c>
      <c r="AU350" s="189" t="s">
        <v>83</v>
      </c>
      <c r="AV350" s="11" t="s">
        <v>81</v>
      </c>
      <c r="AW350" s="11" t="s">
        <v>36</v>
      </c>
      <c r="AX350" s="11" t="s">
        <v>73</v>
      </c>
      <c r="AY350" s="189" t="s">
        <v>169</v>
      </c>
    </row>
    <row r="351" spans="2:51" s="11" customFormat="1" ht="13.5">
      <c r="B351" s="187"/>
      <c r="D351" s="188" t="s">
        <v>177</v>
      </c>
      <c r="E351" s="189" t="s">
        <v>5</v>
      </c>
      <c r="F351" s="190" t="s">
        <v>449</v>
      </c>
      <c r="H351" s="189" t="s">
        <v>5</v>
      </c>
      <c r="I351" s="191"/>
      <c r="L351" s="187"/>
      <c r="M351" s="192"/>
      <c r="N351" s="193"/>
      <c r="O351" s="193"/>
      <c r="P351" s="193"/>
      <c r="Q351" s="193"/>
      <c r="R351" s="193"/>
      <c r="S351" s="193"/>
      <c r="T351" s="194"/>
      <c r="AT351" s="189" t="s">
        <v>177</v>
      </c>
      <c r="AU351" s="189" t="s">
        <v>83</v>
      </c>
      <c r="AV351" s="11" t="s">
        <v>81</v>
      </c>
      <c r="AW351" s="11" t="s">
        <v>36</v>
      </c>
      <c r="AX351" s="11" t="s">
        <v>73</v>
      </c>
      <c r="AY351" s="189" t="s">
        <v>169</v>
      </c>
    </row>
    <row r="352" spans="2:51" s="12" customFormat="1" ht="13.5">
      <c r="B352" s="195"/>
      <c r="D352" s="188" t="s">
        <v>177</v>
      </c>
      <c r="E352" s="196" t="s">
        <v>5</v>
      </c>
      <c r="F352" s="197" t="s">
        <v>568</v>
      </c>
      <c r="H352" s="198">
        <v>44.1</v>
      </c>
      <c r="I352" s="199"/>
      <c r="L352" s="195"/>
      <c r="M352" s="200"/>
      <c r="N352" s="201"/>
      <c r="O352" s="201"/>
      <c r="P352" s="201"/>
      <c r="Q352" s="201"/>
      <c r="R352" s="201"/>
      <c r="S352" s="201"/>
      <c r="T352" s="202"/>
      <c r="AT352" s="196" t="s">
        <v>177</v>
      </c>
      <c r="AU352" s="196" t="s">
        <v>83</v>
      </c>
      <c r="AV352" s="12" t="s">
        <v>83</v>
      </c>
      <c r="AW352" s="12" t="s">
        <v>36</v>
      </c>
      <c r="AX352" s="12" t="s">
        <v>73</v>
      </c>
      <c r="AY352" s="196" t="s">
        <v>169</v>
      </c>
    </row>
    <row r="353" spans="2:51" s="11" customFormat="1" ht="13.5">
      <c r="B353" s="187"/>
      <c r="D353" s="188" t="s">
        <v>177</v>
      </c>
      <c r="E353" s="189" t="s">
        <v>5</v>
      </c>
      <c r="F353" s="190" t="s">
        <v>569</v>
      </c>
      <c r="H353" s="189" t="s">
        <v>5</v>
      </c>
      <c r="I353" s="191"/>
      <c r="L353" s="187"/>
      <c r="M353" s="192"/>
      <c r="N353" s="193"/>
      <c r="O353" s="193"/>
      <c r="P353" s="193"/>
      <c r="Q353" s="193"/>
      <c r="R353" s="193"/>
      <c r="S353" s="193"/>
      <c r="T353" s="194"/>
      <c r="AT353" s="189" t="s">
        <v>177</v>
      </c>
      <c r="AU353" s="189" t="s">
        <v>83</v>
      </c>
      <c r="AV353" s="11" t="s">
        <v>81</v>
      </c>
      <c r="AW353" s="11" t="s">
        <v>36</v>
      </c>
      <c r="AX353" s="11" t="s">
        <v>73</v>
      </c>
      <c r="AY353" s="189" t="s">
        <v>169</v>
      </c>
    </row>
    <row r="354" spans="2:51" s="12" customFormat="1" ht="13.5">
      <c r="B354" s="195"/>
      <c r="D354" s="188" t="s">
        <v>177</v>
      </c>
      <c r="E354" s="196" t="s">
        <v>5</v>
      </c>
      <c r="F354" s="197" t="s">
        <v>570</v>
      </c>
      <c r="H354" s="198">
        <v>50</v>
      </c>
      <c r="I354" s="199"/>
      <c r="L354" s="195"/>
      <c r="M354" s="200"/>
      <c r="N354" s="201"/>
      <c r="O354" s="201"/>
      <c r="P354" s="201"/>
      <c r="Q354" s="201"/>
      <c r="R354" s="201"/>
      <c r="S354" s="201"/>
      <c r="T354" s="202"/>
      <c r="AT354" s="196" t="s">
        <v>177</v>
      </c>
      <c r="AU354" s="196" t="s">
        <v>83</v>
      </c>
      <c r="AV354" s="12" t="s">
        <v>83</v>
      </c>
      <c r="AW354" s="12" t="s">
        <v>36</v>
      </c>
      <c r="AX354" s="12" t="s">
        <v>73</v>
      </c>
      <c r="AY354" s="196" t="s">
        <v>169</v>
      </c>
    </row>
    <row r="355" spans="2:51" s="13" customFormat="1" ht="13.5">
      <c r="B355" s="203"/>
      <c r="D355" s="188" t="s">
        <v>177</v>
      </c>
      <c r="E355" s="204" t="s">
        <v>5</v>
      </c>
      <c r="F355" s="205" t="s">
        <v>182</v>
      </c>
      <c r="H355" s="206">
        <v>94.1</v>
      </c>
      <c r="I355" s="207"/>
      <c r="L355" s="203"/>
      <c r="M355" s="208"/>
      <c r="N355" s="209"/>
      <c r="O355" s="209"/>
      <c r="P355" s="209"/>
      <c r="Q355" s="209"/>
      <c r="R355" s="209"/>
      <c r="S355" s="209"/>
      <c r="T355" s="210"/>
      <c r="AT355" s="204" t="s">
        <v>177</v>
      </c>
      <c r="AU355" s="204" t="s">
        <v>83</v>
      </c>
      <c r="AV355" s="13" t="s">
        <v>123</v>
      </c>
      <c r="AW355" s="13" t="s">
        <v>36</v>
      </c>
      <c r="AX355" s="13" t="s">
        <v>81</v>
      </c>
      <c r="AY355" s="204" t="s">
        <v>169</v>
      </c>
    </row>
    <row r="356" spans="2:63" s="10" customFormat="1" ht="29.85" customHeight="1">
      <c r="B356" s="161"/>
      <c r="D356" s="162" t="s">
        <v>72</v>
      </c>
      <c r="E356" s="172" t="s">
        <v>571</v>
      </c>
      <c r="F356" s="172" t="s">
        <v>572</v>
      </c>
      <c r="I356" s="164"/>
      <c r="J356" s="173">
        <f>BK356</f>
        <v>0</v>
      </c>
      <c r="L356" s="161"/>
      <c r="M356" s="166"/>
      <c r="N356" s="167"/>
      <c r="O356" s="167"/>
      <c r="P356" s="168">
        <f>SUM(P357:P365)</f>
        <v>0</v>
      </c>
      <c r="Q356" s="167"/>
      <c r="R356" s="168">
        <f>SUM(R357:R365)</f>
        <v>0.00735</v>
      </c>
      <c r="S356" s="167"/>
      <c r="T356" s="169">
        <f>SUM(T357:T365)</f>
        <v>0</v>
      </c>
      <c r="AR356" s="162" t="s">
        <v>83</v>
      </c>
      <c r="AT356" s="170" t="s">
        <v>72</v>
      </c>
      <c r="AU356" s="170" t="s">
        <v>81</v>
      </c>
      <c r="AY356" s="162" t="s">
        <v>169</v>
      </c>
      <c r="BK356" s="171">
        <f>SUM(BK357:BK365)</f>
        <v>0</v>
      </c>
    </row>
    <row r="357" spans="2:65" s="1" customFormat="1" ht="16.5" customHeight="1">
      <c r="B357" s="174"/>
      <c r="C357" s="175" t="s">
        <v>573</v>
      </c>
      <c r="D357" s="175" t="s">
        <v>172</v>
      </c>
      <c r="E357" s="176" t="s">
        <v>574</v>
      </c>
      <c r="F357" s="177" t="s">
        <v>575</v>
      </c>
      <c r="G357" s="178" t="s">
        <v>94</v>
      </c>
      <c r="H357" s="179">
        <v>15</v>
      </c>
      <c r="I357" s="180"/>
      <c r="J357" s="181">
        <f>ROUND(I357*H357,2)</f>
        <v>0</v>
      </c>
      <c r="K357" s="177" t="s">
        <v>175</v>
      </c>
      <c r="L357" s="41"/>
      <c r="M357" s="182" t="s">
        <v>5</v>
      </c>
      <c r="N357" s="183" t="s">
        <v>44</v>
      </c>
      <c r="O357" s="42"/>
      <c r="P357" s="184">
        <f>O357*H357</f>
        <v>0</v>
      </c>
      <c r="Q357" s="184">
        <v>0.0002</v>
      </c>
      <c r="R357" s="184">
        <f>Q357*H357</f>
        <v>0.003</v>
      </c>
      <c r="S357" s="184">
        <v>0</v>
      </c>
      <c r="T357" s="185">
        <f>S357*H357</f>
        <v>0</v>
      </c>
      <c r="AR357" s="24" t="s">
        <v>253</v>
      </c>
      <c r="AT357" s="24" t="s">
        <v>172</v>
      </c>
      <c r="AU357" s="24" t="s">
        <v>83</v>
      </c>
      <c r="AY357" s="24" t="s">
        <v>169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24" t="s">
        <v>81</v>
      </c>
      <c r="BK357" s="186">
        <f>ROUND(I357*H357,2)</f>
        <v>0</v>
      </c>
      <c r="BL357" s="24" t="s">
        <v>253</v>
      </c>
      <c r="BM357" s="24" t="s">
        <v>576</v>
      </c>
    </row>
    <row r="358" spans="2:51" s="12" customFormat="1" ht="13.5">
      <c r="B358" s="195"/>
      <c r="D358" s="188" t="s">
        <v>177</v>
      </c>
      <c r="E358" s="196" t="s">
        <v>5</v>
      </c>
      <c r="F358" s="197" t="s">
        <v>106</v>
      </c>
      <c r="H358" s="198">
        <v>15</v>
      </c>
      <c r="I358" s="199"/>
      <c r="L358" s="195"/>
      <c r="M358" s="200"/>
      <c r="N358" s="201"/>
      <c r="O358" s="201"/>
      <c r="P358" s="201"/>
      <c r="Q358" s="201"/>
      <c r="R358" s="201"/>
      <c r="S358" s="201"/>
      <c r="T358" s="202"/>
      <c r="AT358" s="196" t="s">
        <v>177</v>
      </c>
      <c r="AU358" s="196" t="s">
        <v>83</v>
      </c>
      <c r="AV358" s="12" t="s">
        <v>83</v>
      </c>
      <c r="AW358" s="12" t="s">
        <v>36</v>
      </c>
      <c r="AX358" s="12" t="s">
        <v>73</v>
      </c>
      <c r="AY358" s="196" t="s">
        <v>169</v>
      </c>
    </row>
    <row r="359" spans="2:51" s="13" customFormat="1" ht="13.5">
      <c r="B359" s="203"/>
      <c r="D359" s="188" t="s">
        <v>177</v>
      </c>
      <c r="E359" s="204" t="s">
        <v>5</v>
      </c>
      <c r="F359" s="205" t="s">
        <v>182</v>
      </c>
      <c r="H359" s="206">
        <v>15</v>
      </c>
      <c r="I359" s="207"/>
      <c r="L359" s="203"/>
      <c r="M359" s="208"/>
      <c r="N359" s="209"/>
      <c r="O359" s="209"/>
      <c r="P359" s="209"/>
      <c r="Q359" s="209"/>
      <c r="R359" s="209"/>
      <c r="S359" s="209"/>
      <c r="T359" s="210"/>
      <c r="AT359" s="204" t="s">
        <v>177</v>
      </c>
      <c r="AU359" s="204" t="s">
        <v>83</v>
      </c>
      <c r="AV359" s="13" t="s">
        <v>123</v>
      </c>
      <c r="AW359" s="13" t="s">
        <v>36</v>
      </c>
      <c r="AX359" s="13" t="s">
        <v>81</v>
      </c>
      <c r="AY359" s="204" t="s">
        <v>169</v>
      </c>
    </row>
    <row r="360" spans="2:65" s="1" customFormat="1" ht="25.5" customHeight="1">
      <c r="B360" s="174"/>
      <c r="C360" s="175" t="s">
        <v>577</v>
      </c>
      <c r="D360" s="175" t="s">
        <v>172</v>
      </c>
      <c r="E360" s="176" t="s">
        <v>578</v>
      </c>
      <c r="F360" s="177" t="s">
        <v>579</v>
      </c>
      <c r="G360" s="178" t="s">
        <v>94</v>
      </c>
      <c r="H360" s="179">
        <v>15</v>
      </c>
      <c r="I360" s="180"/>
      <c r="J360" s="181">
        <f>ROUND(I360*H360,2)</f>
        <v>0</v>
      </c>
      <c r="K360" s="177" t="s">
        <v>175</v>
      </c>
      <c r="L360" s="41"/>
      <c r="M360" s="182" t="s">
        <v>5</v>
      </c>
      <c r="N360" s="183" t="s">
        <v>44</v>
      </c>
      <c r="O360" s="42"/>
      <c r="P360" s="184">
        <f>O360*H360</f>
        <v>0</v>
      </c>
      <c r="Q360" s="184">
        <v>0.00029</v>
      </c>
      <c r="R360" s="184">
        <f>Q360*H360</f>
        <v>0.00435</v>
      </c>
      <c r="S360" s="184">
        <v>0</v>
      </c>
      <c r="T360" s="185">
        <f>S360*H360</f>
        <v>0</v>
      </c>
      <c r="AR360" s="24" t="s">
        <v>253</v>
      </c>
      <c r="AT360" s="24" t="s">
        <v>172</v>
      </c>
      <c r="AU360" s="24" t="s">
        <v>83</v>
      </c>
      <c r="AY360" s="24" t="s">
        <v>169</v>
      </c>
      <c r="BE360" s="186">
        <f>IF(N360="základní",J360,0)</f>
        <v>0</v>
      </c>
      <c r="BF360" s="186">
        <f>IF(N360="snížená",J360,0)</f>
        <v>0</v>
      </c>
      <c r="BG360" s="186">
        <f>IF(N360="zákl. přenesená",J360,0)</f>
        <v>0</v>
      </c>
      <c r="BH360" s="186">
        <f>IF(N360="sníž. přenesená",J360,0)</f>
        <v>0</v>
      </c>
      <c r="BI360" s="186">
        <f>IF(N360="nulová",J360,0)</f>
        <v>0</v>
      </c>
      <c r="BJ360" s="24" t="s">
        <v>81</v>
      </c>
      <c r="BK360" s="186">
        <f>ROUND(I360*H360,2)</f>
        <v>0</v>
      </c>
      <c r="BL360" s="24" t="s">
        <v>253</v>
      </c>
      <c r="BM360" s="24" t="s">
        <v>580</v>
      </c>
    </row>
    <row r="361" spans="2:51" s="11" customFormat="1" ht="13.5">
      <c r="B361" s="187"/>
      <c r="D361" s="188" t="s">
        <v>177</v>
      </c>
      <c r="E361" s="189" t="s">
        <v>5</v>
      </c>
      <c r="F361" s="190" t="s">
        <v>581</v>
      </c>
      <c r="H361" s="189" t="s">
        <v>5</v>
      </c>
      <c r="I361" s="191"/>
      <c r="L361" s="187"/>
      <c r="M361" s="192"/>
      <c r="N361" s="193"/>
      <c r="O361" s="193"/>
      <c r="P361" s="193"/>
      <c r="Q361" s="193"/>
      <c r="R361" s="193"/>
      <c r="S361" s="193"/>
      <c r="T361" s="194"/>
      <c r="AT361" s="189" t="s">
        <v>177</v>
      </c>
      <c r="AU361" s="189" t="s">
        <v>83</v>
      </c>
      <c r="AV361" s="11" t="s">
        <v>81</v>
      </c>
      <c r="AW361" s="11" t="s">
        <v>36</v>
      </c>
      <c r="AX361" s="11" t="s">
        <v>73</v>
      </c>
      <c r="AY361" s="189" t="s">
        <v>169</v>
      </c>
    </row>
    <row r="362" spans="2:51" s="12" customFormat="1" ht="13.5">
      <c r="B362" s="195"/>
      <c r="D362" s="188" t="s">
        <v>177</v>
      </c>
      <c r="E362" s="196" t="s">
        <v>5</v>
      </c>
      <c r="F362" s="197" t="s">
        <v>108</v>
      </c>
      <c r="H362" s="198">
        <v>15</v>
      </c>
      <c r="I362" s="199"/>
      <c r="L362" s="195"/>
      <c r="M362" s="200"/>
      <c r="N362" s="201"/>
      <c r="O362" s="201"/>
      <c r="P362" s="201"/>
      <c r="Q362" s="201"/>
      <c r="R362" s="201"/>
      <c r="S362" s="201"/>
      <c r="T362" s="202"/>
      <c r="AT362" s="196" t="s">
        <v>177</v>
      </c>
      <c r="AU362" s="196" t="s">
        <v>83</v>
      </c>
      <c r="AV362" s="12" t="s">
        <v>83</v>
      </c>
      <c r="AW362" s="12" t="s">
        <v>36</v>
      </c>
      <c r="AX362" s="12" t="s">
        <v>73</v>
      </c>
      <c r="AY362" s="196" t="s">
        <v>169</v>
      </c>
    </row>
    <row r="363" spans="2:51" s="11" customFormat="1" ht="13.5">
      <c r="B363" s="187"/>
      <c r="D363" s="188" t="s">
        <v>177</v>
      </c>
      <c r="E363" s="189" t="s">
        <v>5</v>
      </c>
      <c r="F363" s="190" t="s">
        <v>582</v>
      </c>
      <c r="H363" s="189" t="s">
        <v>5</v>
      </c>
      <c r="I363" s="191"/>
      <c r="L363" s="187"/>
      <c r="M363" s="192"/>
      <c r="N363" s="193"/>
      <c r="O363" s="193"/>
      <c r="P363" s="193"/>
      <c r="Q363" s="193"/>
      <c r="R363" s="193"/>
      <c r="S363" s="193"/>
      <c r="T363" s="194"/>
      <c r="AT363" s="189" t="s">
        <v>177</v>
      </c>
      <c r="AU363" s="189" t="s">
        <v>83</v>
      </c>
      <c r="AV363" s="11" t="s">
        <v>81</v>
      </c>
      <c r="AW363" s="11" t="s">
        <v>36</v>
      </c>
      <c r="AX363" s="11" t="s">
        <v>73</v>
      </c>
      <c r="AY363" s="189" t="s">
        <v>169</v>
      </c>
    </row>
    <row r="364" spans="2:51" s="14" customFormat="1" ht="13.5">
      <c r="B364" s="211"/>
      <c r="D364" s="188" t="s">
        <v>177</v>
      </c>
      <c r="E364" s="212" t="s">
        <v>583</v>
      </c>
      <c r="F364" s="213" t="s">
        <v>193</v>
      </c>
      <c r="H364" s="214">
        <v>15</v>
      </c>
      <c r="I364" s="215"/>
      <c r="L364" s="211"/>
      <c r="M364" s="216"/>
      <c r="N364" s="217"/>
      <c r="O364" s="217"/>
      <c r="P364" s="217"/>
      <c r="Q364" s="217"/>
      <c r="R364" s="217"/>
      <c r="S364" s="217"/>
      <c r="T364" s="218"/>
      <c r="AT364" s="212" t="s">
        <v>177</v>
      </c>
      <c r="AU364" s="212" t="s">
        <v>83</v>
      </c>
      <c r="AV364" s="14" t="s">
        <v>170</v>
      </c>
      <c r="AW364" s="14" t="s">
        <v>36</v>
      </c>
      <c r="AX364" s="14" t="s">
        <v>73</v>
      </c>
      <c r="AY364" s="212" t="s">
        <v>169</v>
      </c>
    </row>
    <row r="365" spans="2:51" s="13" customFormat="1" ht="13.5">
      <c r="B365" s="203"/>
      <c r="D365" s="188" t="s">
        <v>177</v>
      </c>
      <c r="E365" s="204" t="s">
        <v>106</v>
      </c>
      <c r="F365" s="205" t="s">
        <v>182</v>
      </c>
      <c r="H365" s="206">
        <v>15</v>
      </c>
      <c r="I365" s="207"/>
      <c r="L365" s="203"/>
      <c r="M365" s="208"/>
      <c r="N365" s="209"/>
      <c r="O365" s="209"/>
      <c r="P365" s="209"/>
      <c r="Q365" s="209"/>
      <c r="R365" s="209"/>
      <c r="S365" s="209"/>
      <c r="T365" s="210"/>
      <c r="AT365" s="204" t="s">
        <v>177</v>
      </c>
      <c r="AU365" s="204" t="s">
        <v>83</v>
      </c>
      <c r="AV365" s="13" t="s">
        <v>123</v>
      </c>
      <c r="AW365" s="13" t="s">
        <v>36</v>
      </c>
      <c r="AX365" s="13" t="s">
        <v>81</v>
      </c>
      <c r="AY365" s="204" t="s">
        <v>169</v>
      </c>
    </row>
    <row r="366" spans="2:63" s="10" customFormat="1" ht="37.35" customHeight="1">
      <c r="B366" s="161"/>
      <c r="D366" s="162" t="s">
        <v>72</v>
      </c>
      <c r="E366" s="163" t="s">
        <v>584</v>
      </c>
      <c r="F366" s="163" t="s">
        <v>585</v>
      </c>
      <c r="I366" s="164"/>
      <c r="J366" s="165">
        <f>BK366</f>
        <v>0</v>
      </c>
      <c r="L366" s="161"/>
      <c r="M366" s="166"/>
      <c r="N366" s="167"/>
      <c r="O366" s="167"/>
      <c r="P366" s="168">
        <f>P367</f>
        <v>0</v>
      </c>
      <c r="Q366" s="167"/>
      <c r="R366" s="168">
        <f>R367</f>
        <v>0</v>
      </c>
      <c r="S366" s="167"/>
      <c r="T366" s="169">
        <f>T367</f>
        <v>0</v>
      </c>
      <c r="AR366" s="162" t="s">
        <v>123</v>
      </c>
      <c r="AT366" s="170" t="s">
        <v>72</v>
      </c>
      <c r="AU366" s="170" t="s">
        <v>73</v>
      </c>
      <c r="AY366" s="162" t="s">
        <v>169</v>
      </c>
      <c r="BK366" s="171">
        <f>BK367</f>
        <v>0</v>
      </c>
    </row>
    <row r="367" spans="2:63" s="10" customFormat="1" ht="19.9" customHeight="1">
      <c r="B367" s="161"/>
      <c r="D367" s="162" t="s">
        <v>72</v>
      </c>
      <c r="E367" s="172" t="s">
        <v>586</v>
      </c>
      <c r="F367" s="172" t="s">
        <v>587</v>
      </c>
      <c r="I367" s="164"/>
      <c r="J367" s="173">
        <f>BK367</f>
        <v>0</v>
      </c>
      <c r="L367" s="161"/>
      <c r="M367" s="166"/>
      <c r="N367" s="167"/>
      <c r="O367" s="167"/>
      <c r="P367" s="168">
        <f>SUM(P368:P371)</f>
        <v>0</v>
      </c>
      <c r="Q367" s="167"/>
      <c r="R367" s="168">
        <f>SUM(R368:R371)</f>
        <v>0</v>
      </c>
      <c r="S367" s="167"/>
      <c r="T367" s="169">
        <f>SUM(T368:T371)</f>
        <v>0</v>
      </c>
      <c r="AR367" s="162" t="s">
        <v>123</v>
      </c>
      <c r="AT367" s="170" t="s">
        <v>72</v>
      </c>
      <c r="AU367" s="170" t="s">
        <v>81</v>
      </c>
      <c r="AY367" s="162" t="s">
        <v>169</v>
      </c>
      <c r="BK367" s="171">
        <f>SUM(BK368:BK371)</f>
        <v>0</v>
      </c>
    </row>
    <row r="368" spans="2:65" s="1" customFormat="1" ht="25.5" customHeight="1">
      <c r="B368" s="174"/>
      <c r="C368" s="175" t="s">
        <v>588</v>
      </c>
      <c r="D368" s="175" t="s">
        <v>172</v>
      </c>
      <c r="E368" s="176" t="s">
        <v>589</v>
      </c>
      <c r="F368" s="177" t="s">
        <v>590</v>
      </c>
      <c r="G368" s="178" t="s">
        <v>334</v>
      </c>
      <c r="H368" s="179">
        <v>150</v>
      </c>
      <c r="I368" s="180"/>
      <c r="J368" s="181">
        <f>ROUND(I368*H368,2)</f>
        <v>0</v>
      </c>
      <c r="K368" s="177" t="s">
        <v>381</v>
      </c>
      <c r="L368" s="41"/>
      <c r="M368" s="182" t="s">
        <v>5</v>
      </c>
      <c r="N368" s="183" t="s">
        <v>44</v>
      </c>
      <c r="O368" s="42"/>
      <c r="P368" s="184">
        <f>O368*H368</f>
        <v>0</v>
      </c>
      <c r="Q368" s="184">
        <v>0</v>
      </c>
      <c r="R368" s="184">
        <f>Q368*H368</f>
        <v>0</v>
      </c>
      <c r="S368" s="184">
        <v>0</v>
      </c>
      <c r="T368" s="185">
        <f>S368*H368</f>
        <v>0</v>
      </c>
      <c r="AR368" s="24" t="s">
        <v>591</v>
      </c>
      <c r="AT368" s="24" t="s">
        <v>172</v>
      </c>
      <c r="AU368" s="24" t="s">
        <v>83</v>
      </c>
      <c r="AY368" s="24" t="s">
        <v>169</v>
      </c>
      <c r="BE368" s="186">
        <f>IF(N368="základní",J368,0)</f>
        <v>0</v>
      </c>
      <c r="BF368" s="186">
        <f>IF(N368="snížená",J368,0)</f>
        <v>0</v>
      </c>
      <c r="BG368" s="186">
        <f>IF(N368="zákl. přenesená",J368,0)</f>
        <v>0</v>
      </c>
      <c r="BH368" s="186">
        <f>IF(N368="sníž. přenesená",J368,0)</f>
        <v>0</v>
      </c>
      <c r="BI368" s="186">
        <f>IF(N368="nulová",J368,0)</f>
        <v>0</v>
      </c>
      <c r="BJ368" s="24" t="s">
        <v>81</v>
      </c>
      <c r="BK368" s="186">
        <f>ROUND(I368*H368,2)</f>
        <v>0</v>
      </c>
      <c r="BL368" s="24" t="s">
        <v>591</v>
      </c>
      <c r="BM368" s="24" t="s">
        <v>592</v>
      </c>
    </row>
    <row r="369" spans="2:51" s="11" customFormat="1" ht="13.5">
      <c r="B369" s="187"/>
      <c r="D369" s="188" t="s">
        <v>177</v>
      </c>
      <c r="E369" s="189" t="s">
        <v>5</v>
      </c>
      <c r="F369" s="190" t="s">
        <v>593</v>
      </c>
      <c r="H369" s="189" t="s">
        <v>5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9" t="s">
        <v>177</v>
      </c>
      <c r="AU369" s="189" t="s">
        <v>83</v>
      </c>
      <c r="AV369" s="11" t="s">
        <v>81</v>
      </c>
      <c r="AW369" s="11" t="s">
        <v>36</v>
      </c>
      <c r="AX369" s="11" t="s">
        <v>73</v>
      </c>
      <c r="AY369" s="189" t="s">
        <v>169</v>
      </c>
    </row>
    <row r="370" spans="2:51" s="12" customFormat="1" ht="13.5">
      <c r="B370" s="195"/>
      <c r="D370" s="188" t="s">
        <v>177</v>
      </c>
      <c r="E370" s="196" t="s">
        <v>5</v>
      </c>
      <c r="F370" s="197" t="s">
        <v>594</v>
      </c>
      <c r="H370" s="198">
        <v>150</v>
      </c>
      <c r="I370" s="199"/>
      <c r="L370" s="195"/>
      <c r="M370" s="200"/>
      <c r="N370" s="201"/>
      <c r="O370" s="201"/>
      <c r="P370" s="201"/>
      <c r="Q370" s="201"/>
      <c r="R370" s="201"/>
      <c r="S370" s="201"/>
      <c r="T370" s="202"/>
      <c r="AT370" s="196" t="s">
        <v>177</v>
      </c>
      <c r="AU370" s="196" t="s">
        <v>83</v>
      </c>
      <c r="AV370" s="12" t="s">
        <v>83</v>
      </c>
      <c r="AW370" s="12" t="s">
        <v>36</v>
      </c>
      <c r="AX370" s="12" t="s">
        <v>73</v>
      </c>
      <c r="AY370" s="196" t="s">
        <v>169</v>
      </c>
    </row>
    <row r="371" spans="2:51" s="13" customFormat="1" ht="13.5">
      <c r="B371" s="203"/>
      <c r="D371" s="188" t="s">
        <v>177</v>
      </c>
      <c r="E371" s="204" t="s">
        <v>5</v>
      </c>
      <c r="F371" s="205" t="s">
        <v>182</v>
      </c>
      <c r="H371" s="206">
        <v>150</v>
      </c>
      <c r="I371" s="207"/>
      <c r="L371" s="203"/>
      <c r="M371" s="208"/>
      <c r="N371" s="209"/>
      <c r="O371" s="209"/>
      <c r="P371" s="209"/>
      <c r="Q371" s="209"/>
      <c r="R371" s="209"/>
      <c r="S371" s="209"/>
      <c r="T371" s="210"/>
      <c r="AT371" s="204" t="s">
        <v>177</v>
      </c>
      <c r="AU371" s="204" t="s">
        <v>83</v>
      </c>
      <c r="AV371" s="13" t="s">
        <v>123</v>
      </c>
      <c r="AW371" s="13" t="s">
        <v>36</v>
      </c>
      <c r="AX371" s="13" t="s">
        <v>81</v>
      </c>
      <c r="AY371" s="204" t="s">
        <v>169</v>
      </c>
    </row>
    <row r="372" spans="2:63" s="10" customFormat="1" ht="37.35" customHeight="1">
      <c r="B372" s="161"/>
      <c r="D372" s="162" t="s">
        <v>72</v>
      </c>
      <c r="E372" s="163" t="s">
        <v>595</v>
      </c>
      <c r="F372" s="163" t="s">
        <v>596</v>
      </c>
      <c r="I372" s="164"/>
      <c r="J372" s="165">
        <f>BK372</f>
        <v>0</v>
      </c>
      <c r="L372" s="161"/>
      <c r="M372" s="166"/>
      <c r="N372" s="167"/>
      <c r="O372" s="167"/>
      <c r="P372" s="168">
        <f>P373+P389</f>
        <v>0</v>
      </c>
      <c r="Q372" s="167"/>
      <c r="R372" s="168">
        <f>R373+R389</f>
        <v>0</v>
      </c>
      <c r="S372" s="167"/>
      <c r="T372" s="169">
        <f>T373+T389</f>
        <v>0</v>
      </c>
      <c r="AR372" s="162" t="s">
        <v>204</v>
      </c>
      <c r="AT372" s="170" t="s">
        <v>72</v>
      </c>
      <c r="AU372" s="170" t="s">
        <v>73</v>
      </c>
      <c r="AY372" s="162" t="s">
        <v>169</v>
      </c>
      <c r="BK372" s="171">
        <f>BK373+BK389</f>
        <v>0</v>
      </c>
    </row>
    <row r="373" spans="2:63" s="10" customFormat="1" ht="19.9" customHeight="1">
      <c r="B373" s="161"/>
      <c r="D373" s="162" t="s">
        <v>72</v>
      </c>
      <c r="E373" s="172" t="s">
        <v>597</v>
      </c>
      <c r="F373" s="172" t="s">
        <v>598</v>
      </c>
      <c r="I373" s="164"/>
      <c r="J373" s="173">
        <f>BK373</f>
        <v>0</v>
      </c>
      <c r="L373" s="161"/>
      <c r="M373" s="166"/>
      <c r="N373" s="167"/>
      <c r="O373" s="167"/>
      <c r="P373" s="168">
        <f>SUM(P374:P388)</f>
        <v>0</v>
      </c>
      <c r="Q373" s="167"/>
      <c r="R373" s="168">
        <f>SUM(R374:R388)</f>
        <v>0</v>
      </c>
      <c r="S373" s="167"/>
      <c r="T373" s="169">
        <f>SUM(T374:T388)</f>
        <v>0</v>
      </c>
      <c r="AR373" s="162" t="s">
        <v>123</v>
      </c>
      <c r="AT373" s="170" t="s">
        <v>72</v>
      </c>
      <c r="AU373" s="170" t="s">
        <v>81</v>
      </c>
      <c r="AY373" s="162" t="s">
        <v>169</v>
      </c>
      <c r="BK373" s="171">
        <f>SUM(BK374:BK388)</f>
        <v>0</v>
      </c>
    </row>
    <row r="374" spans="2:65" s="1" customFormat="1" ht="16.5" customHeight="1">
      <c r="B374" s="174"/>
      <c r="C374" s="175" t="s">
        <v>599</v>
      </c>
      <c r="D374" s="175" t="s">
        <v>172</v>
      </c>
      <c r="E374" s="176" t="s">
        <v>600</v>
      </c>
      <c r="F374" s="177" t="s">
        <v>601</v>
      </c>
      <c r="G374" s="178" t="s">
        <v>207</v>
      </c>
      <c r="H374" s="179">
        <v>1</v>
      </c>
      <c r="I374" s="180"/>
      <c r="J374" s="181">
        <f>ROUND(I374*H374,2)</f>
        <v>0</v>
      </c>
      <c r="K374" s="177" t="s">
        <v>5</v>
      </c>
      <c r="L374" s="41"/>
      <c r="M374" s="182" t="s">
        <v>5</v>
      </c>
      <c r="N374" s="183" t="s">
        <v>44</v>
      </c>
      <c r="O374" s="42"/>
      <c r="P374" s="184">
        <f>O374*H374</f>
        <v>0</v>
      </c>
      <c r="Q374" s="184">
        <v>0</v>
      </c>
      <c r="R374" s="184">
        <f>Q374*H374</f>
        <v>0</v>
      </c>
      <c r="S374" s="184">
        <v>0</v>
      </c>
      <c r="T374" s="185">
        <f>S374*H374</f>
        <v>0</v>
      </c>
      <c r="AR374" s="24" t="s">
        <v>602</v>
      </c>
      <c r="AT374" s="24" t="s">
        <v>172</v>
      </c>
      <c r="AU374" s="24" t="s">
        <v>83</v>
      </c>
      <c r="AY374" s="24" t="s">
        <v>169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24" t="s">
        <v>81</v>
      </c>
      <c r="BK374" s="186">
        <f>ROUND(I374*H374,2)</f>
        <v>0</v>
      </c>
      <c r="BL374" s="24" t="s">
        <v>602</v>
      </c>
      <c r="BM374" s="24" t="s">
        <v>603</v>
      </c>
    </row>
    <row r="375" spans="2:47" s="1" customFormat="1" ht="54">
      <c r="B375" s="41"/>
      <c r="D375" s="188" t="s">
        <v>604</v>
      </c>
      <c r="F375" s="230" t="s">
        <v>605</v>
      </c>
      <c r="I375" s="231"/>
      <c r="L375" s="41"/>
      <c r="M375" s="232"/>
      <c r="N375" s="42"/>
      <c r="O375" s="42"/>
      <c r="P375" s="42"/>
      <c r="Q375" s="42"/>
      <c r="R375" s="42"/>
      <c r="S375" s="42"/>
      <c r="T375" s="70"/>
      <c r="AT375" s="24" t="s">
        <v>604</v>
      </c>
      <c r="AU375" s="24" t="s">
        <v>83</v>
      </c>
    </row>
    <row r="376" spans="2:65" s="1" customFormat="1" ht="16.5" customHeight="1">
      <c r="B376" s="174"/>
      <c r="C376" s="175" t="s">
        <v>606</v>
      </c>
      <c r="D376" s="175" t="s">
        <v>172</v>
      </c>
      <c r="E376" s="176" t="s">
        <v>607</v>
      </c>
      <c r="F376" s="177" t="s">
        <v>608</v>
      </c>
      <c r="G376" s="178" t="s">
        <v>190</v>
      </c>
      <c r="H376" s="179">
        <v>1</v>
      </c>
      <c r="I376" s="180"/>
      <c r="J376" s="181">
        <f>ROUND(I376*H376,2)</f>
        <v>0</v>
      </c>
      <c r="K376" s="177" t="s">
        <v>5</v>
      </c>
      <c r="L376" s="41"/>
      <c r="M376" s="182" t="s">
        <v>5</v>
      </c>
      <c r="N376" s="183" t="s">
        <v>44</v>
      </c>
      <c r="O376" s="42"/>
      <c r="P376" s="184">
        <f>O376*H376</f>
        <v>0</v>
      </c>
      <c r="Q376" s="184">
        <v>0</v>
      </c>
      <c r="R376" s="184">
        <f>Q376*H376</f>
        <v>0</v>
      </c>
      <c r="S376" s="184">
        <v>0</v>
      </c>
      <c r="T376" s="185">
        <f>S376*H376</f>
        <v>0</v>
      </c>
      <c r="AR376" s="24" t="s">
        <v>602</v>
      </c>
      <c r="AT376" s="24" t="s">
        <v>172</v>
      </c>
      <c r="AU376" s="24" t="s">
        <v>83</v>
      </c>
      <c r="AY376" s="24" t="s">
        <v>169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24" t="s">
        <v>81</v>
      </c>
      <c r="BK376" s="186">
        <f>ROUND(I376*H376,2)</f>
        <v>0</v>
      </c>
      <c r="BL376" s="24" t="s">
        <v>602</v>
      </c>
      <c r="BM376" s="24" t="s">
        <v>609</v>
      </c>
    </row>
    <row r="377" spans="2:65" s="1" customFormat="1" ht="16.5" customHeight="1">
      <c r="B377" s="174"/>
      <c r="C377" s="175" t="s">
        <v>610</v>
      </c>
      <c r="D377" s="175" t="s">
        <v>172</v>
      </c>
      <c r="E377" s="176" t="s">
        <v>611</v>
      </c>
      <c r="F377" s="177" t="s">
        <v>612</v>
      </c>
      <c r="G377" s="178" t="s">
        <v>207</v>
      </c>
      <c r="H377" s="179">
        <v>1</v>
      </c>
      <c r="I377" s="180"/>
      <c r="J377" s="181">
        <f>ROUND(I377*H377,2)</f>
        <v>0</v>
      </c>
      <c r="K377" s="177" t="s">
        <v>5</v>
      </c>
      <c r="L377" s="41"/>
      <c r="M377" s="182" t="s">
        <v>5</v>
      </c>
      <c r="N377" s="183" t="s">
        <v>44</v>
      </c>
      <c r="O377" s="42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AR377" s="24" t="s">
        <v>602</v>
      </c>
      <c r="AT377" s="24" t="s">
        <v>172</v>
      </c>
      <c r="AU377" s="24" t="s">
        <v>83</v>
      </c>
      <c r="AY377" s="24" t="s">
        <v>169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24" t="s">
        <v>81</v>
      </c>
      <c r="BK377" s="186">
        <f>ROUND(I377*H377,2)</f>
        <v>0</v>
      </c>
      <c r="BL377" s="24" t="s">
        <v>602</v>
      </c>
      <c r="BM377" s="24" t="s">
        <v>613</v>
      </c>
    </row>
    <row r="378" spans="2:47" s="1" customFormat="1" ht="67.5">
      <c r="B378" s="41"/>
      <c r="D378" s="188" t="s">
        <v>604</v>
      </c>
      <c r="F378" s="230" t="s">
        <v>614</v>
      </c>
      <c r="I378" s="231"/>
      <c r="L378" s="41"/>
      <c r="M378" s="232"/>
      <c r="N378" s="42"/>
      <c r="O378" s="42"/>
      <c r="P378" s="42"/>
      <c r="Q378" s="42"/>
      <c r="R378" s="42"/>
      <c r="S378" s="42"/>
      <c r="T378" s="70"/>
      <c r="AT378" s="24" t="s">
        <v>604</v>
      </c>
      <c r="AU378" s="24" t="s">
        <v>83</v>
      </c>
    </row>
    <row r="379" spans="2:65" s="1" customFormat="1" ht="16.5" customHeight="1">
      <c r="B379" s="174"/>
      <c r="C379" s="175" t="s">
        <v>615</v>
      </c>
      <c r="D379" s="175" t="s">
        <v>172</v>
      </c>
      <c r="E379" s="176" t="s">
        <v>616</v>
      </c>
      <c r="F379" s="177" t="s">
        <v>617</v>
      </c>
      <c r="G379" s="178" t="s">
        <v>207</v>
      </c>
      <c r="H379" s="179">
        <v>1</v>
      </c>
      <c r="I379" s="180"/>
      <c r="J379" s="181">
        <f>ROUND(I379*H379,2)</f>
        <v>0</v>
      </c>
      <c r="K379" s="177" t="s">
        <v>5</v>
      </c>
      <c r="L379" s="41"/>
      <c r="M379" s="182" t="s">
        <v>5</v>
      </c>
      <c r="N379" s="183" t="s">
        <v>44</v>
      </c>
      <c r="O379" s="42"/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AR379" s="24" t="s">
        <v>602</v>
      </c>
      <c r="AT379" s="24" t="s">
        <v>172</v>
      </c>
      <c r="AU379" s="24" t="s">
        <v>83</v>
      </c>
      <c r="AY379" s="24" t="s">
        <v>169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24" t="s">
        <v>81</v>
      </c>
      <c r="BK379" s="186">
        <f>ROUND(I379*H379,2)</f>
        <v>0</v>
      </c>
      <c r="BL379" s="24" t="s">
        <v>602</v>
      </c>
      <c r="BM379" s="24" t="s">
        <v>618</v>
      </c>
    </row>
    <row r="380" spans="2:47" s="1" customFormat="1" ht="54">
      <c r="B380" s="41"/>
      <c r="D380" s="188" t="s">
        <v>604</v>
      </c>
      <c r="F380" s="230" t="s">
        <v>619</v>
      </c>
      <c r="I380" s="231"/>
      <c r="L380" s="41"/>
      <c r="M380" s="232"/>
      <c r="N380" s="42"/>
      <c r="O380" s="42"/>
      <c r="P380" s="42"/>
      <c r="Q380" s="42"/>
      <c r="R380" s="42"/>
      <c r="S380" s="42"/>
      <c r="T380" s="70"/>
      <c r="AT380" s="24" t="s">
        <v>604</v>
      </c>
      <c r="AU380" s="24" t="s">
        <v>83</v>
      </c>
    </row>
    <row r="381" spans="2:65" s="1" customFormat="1" ht="16.5" customHeight="1">
      <c r="B381" s="174"/>
      <c r="C381" s="175" t="s">
        <v>620</v>
      </c>
      <c r="D381" s="175" t="s">
        <v>172</v>
      </c>
      <c r="E381" s="176" t="s">
        <v>621</v>
      </c>
      <c r="F381" s="177" t="s">
        <v>622</v>
      </c>
      <c r="G381" s="178" t="s">
        <v>207</v>
      </c>
      <c r="H381" s="179">
        <v>1</v>
      </c>
      <c r="I381" s="180"/>
      <c r="J381" s="181">
        <f>ROUND(I381*H381,2)</f>
        <v>0</v>
      </c>
      <c r="K381" s="177" t="s">
        <v>5</v>
      </c>
      <c r="L381" s="41"/>
      <c r="M381" s="182" t="s">
        <v>5</v>
      </c>
      <c r="N381" s="183" t="s">
        <v>44</v>
      </c>
      <c r="O381" s="42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AR381" s="24" t="s">
        <v>602</v>
      </c>
      <c r="AT381" s="24" t="s">
        <v>172</v>
      </c>
      <c r="AU381" s="24" t="s">
        <v>83</v>
      </c>
      <c r="AY381" s="24" t="s">
        <v>169</v>
      </c>
      <c r="BE381" s="186">
        <f>IF(N381="základní",J381,0)</f>
        <v>0</v>
      </c>
      <c r="BF381" s="186">
        <f>IF(N381="snížená",J381,0)</f>
        <v>0</v>
      </c>
      <c r="BG381" s="186">
        <f>IF(N381="zákl. přenesená",J381,0)</f>
        <v>0</v>
      </c>
      <c r="BH381" s="186">
        <f>IF(N381="sníž. přenesená",J381,0)</f>
        <v>0</v>
      </c>
      <c r="BI381" s="186">
        <f>IF(N381="nulová",J381,0)</f>
        <v>0</v>
      </c>
      <c r="BJ381" s="24" t="s">
        <v>81</v>
      </c>
      <c r="BK381" s="186">
        <f>ROUND(I381*H381,2)</f>
        <v>0</v>
      </c>
      <c r="BL381" s="24" t="s">
        <v>602</v>
      </c>
      <c r="BM381" s="24" t="s">
        <v>623</v>
      </c>
    </row>
    <row r="382" spans="2:47" s="1" customFormat="1" ht="54">
      <c r="B382" s="41"/>
      <c r="D382" s="188" t="s">
        <v>604</v>
      </c>
      <c r="F382" s="230" t="s">
        <v>624</v>
      </c>
      <c r="I382" s="231"/>
      <c r="L382" s="41"/>
      <c r="M382" s="232"/>
      <c r="N382" s="42"/>
      <c r="O382" s="42"/>
      <c r="P382" s="42"/>
      <c r="Q382" s="42"/>
      <c r="R382" s="42"/>
      <c r="S382" s="42"/>
      <c r="T382" s="70"/>
      <c r="AT382" s="24" t="s">
        <v>604</v>
      </c>
      <c r="AU382" s="24" t="s">
        <v>83</v>
      </c>
    </row>
    <row r="383" spans="2:65" s="1" customFormat="1" ht="16.5" customHeight="1">
      <c r="B383" s="174"/>
      <c r="C383" s="175" t="s">
        <v>625</v>
      </c>
      <c r="D383" s="175" t="s">
        <v>172</v>
      </c>
      <c r="E383" s="176" t="s">
        <v>626</v>
      </c>
      <c r="F383" s="177" t="s">
        <v>627</v>
      </c>
      <c r="G383" s="178" t="s">
        <v>207</v>
      </c>
      <c r="H383" s="179">
        <v>1</v>
      </c>
      <c r="I383" s="180"/>
      <c r="J383" s="181">
        <f>ROUND(I383*H383,2)</f>
        <v>0</v>
      </c>
      <c r="K383" s="177" t="s">
        <v>5</v>
      </c>
      <c r="L383" s="41"/>
      <c r="M383" s="182" t="s">
        <v>5</v>
      </c>
      <c r="N383" s="183" t="s">
        <v>44</v>
      </c>
      <c r="O383" s="42"/>
      <c r="P383" s="184">
        <f>O383*H383</f>
        <v>0</v>
      </c>
      <c r="Q383" s="184">
        <v>0</v>
      </c>
      <c r="R383" s="184">
        <f>Q383*H383</f>
        <v>0</v>
      </c>
      <c r="S383" s="184">
        <v>0</v>
      </c>
      <c r="T383" s="185">
        <f>S383*H383</f>
        <v>0</v>
      </c>
      <c r="AR383" s="24" t="s">
        <v>602</v>
      </c>
      <c r="AT383" s="24" t="s">
        <v>172</v>
      </c>
      <c r="AU383" s="24" t="s">
        <v>83</v>
      </c>
      <c r="AY383" s="24" t="s">
        <v>169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24" t="s">
        <v>81</v>
      </c>
      <c r="BK383" s="186">
        <f>ROUND(I383*H383,2)</f>
        <v>0</v>
      </c>
      <c r="BL383" s="24" t="s">
        <v>602</v>
      </c>
      <c r="BM383" s="24" t="s">
        <v>628</v>
      </c>
    </row>
    <row r="384" spans="2:47" s="1" customFormat="1" ht="67.5">
      <c r="B384" s="41"/>
      <c r="D384" s="188" t="s">
        <v>604</v>
      </c>
      <c r="F384" s="230" t="s">
        <v>629</v>
      </c>
      <c r="I384" s="231"/>
      <c r="L384" s="41"/>
      <c r="M384" s="232"/>
      <c r="N384" s="42"/>
      <c r="O384" s="42"/>
      <c r="P384" s="42"/>
      <c r="Q384" s="42"/>
      <c r="R384" s="42"/>
      <c r="S384" s="42"/>
      <c r="T384" s="70"/>
      <c r="AT384" s="24" t="s">
        <v>604</v>
      </c>
      <c r="AU384" s="24" t="s">
        <v>83</v>
      </c>
    </row>
    <row r="385" spans="2:65" s="1" customFormat="1" ht="16.5" customHeight="1">
      <c r="B385" s="174"/>
      <c r="C385" s="175" t="s">
        <v>630</v>
      </c>
      <c r="D385" s="175" t="s">
        <v>172</v>
      </c>
      <c r="E385" s="176" t="s">
        <v>631</v>
      </c>
      <c r="F385" s="177" t="s">
        <v>632</v>
      </c>
      <c r="G385" s="178" t="s">
        <v>207</v>
      </c>
      <c r="H385" s="179">
        <v>1</v>
      </c>
      <c r="I385" s="180"/>
      <c r="J385" s="181">
        <f>ROUND(I385*H385,2)</f>
        <v>0</v>
      </c>
      <c r="K385" s="177" t="s">
        <v>5</v>
      </c>
      <c r="L385" s="41"/>
      <c r="M385" s="182" t="s">
        <v>5</v>
      </c>
      <c r="N385" s="183" t="s">
        <v>44</v>
      </c>
      <c r="O385" s="42"/>
      <c r="P385" s="184">
        <f>O385*H385</f>
        <v>0</v>
      </c>
      <c r="Q385" s="184">
        <v>0</v>
      </c>
      <c r="R385" s="184">
        <f>Q385*H385</f>
        <v>0</v>
      </c>
      <c r="S385" s="184">
        <v>0</v>
      </c>
      <c r="T385" s="185">
        <f>S385*H385</f>
        <v>0</v>
      </c>
      <c r="AR385" s="24" t="s">
        <v>602</v>
      </c>
      <c r="AT385" s="24" t="s">
        <v>172</v>
      </c>
      <c r="AU385" s="24" t="s">
        <v>83</v>
      </c>
      <c r="AY385" s="24" t="s">
        <v>169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24" t="s">
        <v>81</v>
      </c>
      <c r="BK385" s="186">
        <f>ROUND(I385*H385,2)</f>
        <v>0</v>
      </c>
      <c r="BL385" s="24" t="s">
        <v>602</v>
      </c>
      <c r="BM385" s="24" t="s">
        <v>633</v>
      </c>
    </row>
    <row r="386" spans="2:47" s="1" customFormat="1" ht="108">
      <c r="B386" s="41"/>
      <c r="D386" s="188" t="s">
        <v>604</v>
      </c>
      <c r="F386" s="230" t="s">
        <v>634</v>
      </c>
      <c r="I386" s="231"/>
      <c r="L386" s="41"/>
      <c r="M386" s="232"/>
      <c r="N386" s="42"/>
      <c r="O386" s="42"/>
      <c r="P386" s="42"/>
      <c r="Q386" s="42"/>
      <c r="R386" s="42"/>
      <c r="S386" s="42"/>
      <c r="T386" s="70"/>
      <c r="AT386" s="24" t="s">
        <v>604</v>
      </c>
      <c r="AU386" s="24" t="s">
        <v>83</v>
      </c>
    </row>
    <row r="387" spans="2:65" s="1" customFormat="1" ht="25.5" customHeight="1">
      <c r="B387" s="174"/>
      <c r="C387" s="175" t="s">
        <v>635</v>
      </c>
      <c r="D387" s="175" t="s">
        <v>172</v>
      </c>
      <c r="E387" s="176" t="s">
        <v>636</v>
      </c>
      <c r="F387" s="177" t="s">
        <v>637</v>
      </c>
      <c r="G387" s="178" t="s">
        <v>207</v>
      </c>
      <c r="H387" s="179">
        <v>1</v>
      </c>
      <c r="I387" s="180"/>
      <c r="J387" s="181">
        <f>ROUND(I387*H387,2)</f>
        <v>0</v>
      </c>
      <c r="K387" s="177" t="s">
        <v>5</v>
      </c>
      <c r="L387" s="41"/>
      <c r="M387" s="182" t="s">
        <v>5</v>
      </c>
      <c r="N387" s="183" t="s">
        <v>44</v>
      </c>
      <c r="O387" s="42"/>
      <c r="P387" s="184">
        <f>O387*H387</f>
        <v>0</v>
      </c>
      <c r="Q387" s="184">
        <v>0</v>
      </c>
      <c r="R387" s="184">
        <f>Q387*H387</f>
        <v>0</v>
      </c>
      <c r="S387" s="184">
        <v>0</v>
      </c>
      <c r="T387" s="185">
        <f>S387*H387</f>
        <v>0</v>
      </c>
      <c r="AR387" s="24" t="s">
        <v>602</v>
      </c>
      <c r="AT387" s="24" t="s">
        <v>172</v>
      </c>
      <c r="AU387" s="24" t="s">
        <v>83</v>
      </c>
      <c r="AY387" s="24" t="s">
        <v>169</v>
      </c>
      <c r="BE387" s="186">
        <f>IF(N387="základní",J387,0)</f>
        <v>0</v>
      </c>
      <c r="BF387" s="186">
        <f>IF(N387="snížená",J387,0)</f>
        <v>0</v>
      </c>
      <c r="BG387" s="186">
        <f>IF(N387="zákl. přenesená",J387,0)</f>
        <v>0</v>
      </c>
      <c r="BH387" s="186">
        <f>IF(N387="sníž. přenesená",J387,0)</f>
        <v>0</v>
      </c>
      <c r="BI387" s="186">
        <f>IF(N387="nulová",J387,0)</f>
        <v>0</v>
      </c>
      <c r="BJ387" s="24" t="s">
        <v>81</v>
      </c>
      <c r="BK387" s="186">
        <f>ROUND(I387*H387,2)</f>
        <v>0</v>
      </c>
      <c r="BL387" s="24" t="s">
        <v>602</v>
      </c>
      <c r="BM387" s="24" t="s">
        <v>638</v>
      </c>
    </row>
    <row r="388" spans="2:47" s="1" customFormat="1" ht="40.5">
      <c r="B388" s="41"/>
      <c r="D388" s="188" t="s">
        <v>604</v>
      </c>
      <c r="F388" s="230" t="s">
        <v>639</v>
      </c>
      <c r="I388" s="231"/>
      <c r="L388" s="41"/>
      <c r="M388" s="232"/>
      <c r="N388" s="42"/>
      <c r="O388" s="42"/>
      <c r="P388" s="42"/>
      <c r="Q388" s="42"/>
      <c r="R388" s="42"/>
      <c r="S388" s="42"/>
      <c r="T388" s="70"/>
      <c r="AT388" s="24" t="s">
        <v>604</v>
      </c>
      <c r="AU388" s="24" t="s">
        <v>83</v>
      </c>
    </row>
    <row r="389" spans="2:63" s="10" customFormat="1" ht="29.85" customHeight="1">
      <c r="B389" s="161"/>
      <c r="D389" s="162" t="s">
        <v>72</v>
      </c>
      <c r="E389" s="172" t="s">
        <v>73</v>
      </c>
      <c r="F389" s="172" t="s">
        <v>640</v>
      </c>
      <c r="I389" s="164"/>
      <c r="J389" s="173">
        <f>BK389</f>
        <v>0</v>
      </c>
      <c r="L389" s="161"/>
      <c r="M389" s="166"/>
      <c r="N389" s="167"/>
      <c r="O389" s="167"/>
      <c r="P389" s="168">
        <f>SUM(P390:P395)</f>
        <v>0</v>
      </c>
      <c r="Q389" s="167"/>
      <c r="R389" s="168">
        <f>SUM(R390:R395)</f>
        <v>0</v>
      </c>
      <c r="S389" s="167"/>
      <c r="T389" s="169">
        <f>SUM(T390:T395)</f>
        <v>0</v>
      </c>
      <c r="AR389" s="162" t="s">
        <v>204</v>
      </c>
      <c r="AT389" s="170" t="s">
        <v>72</v>
      </c>
      <c r="AU389" s="170" t="s">
        <v>81</v>
      </c>
      <c r="AY389" s="162" t="s">
        <v>169</v>
      </c>
      <c r="BK389" s="171">
        <f>SUM(BK390:BK395)</f>
        <v>0</v>
      </c>
    </row>
    <row r="390" spans="2:65" s="1" customFormat="1" ht="16.5" customHeight="1">
      <c r="B390" s="174"/>
      <c r="C390" s="175" t="s">
        <v>641</v>
      </c>
      <c r="D390" s="175" t="s">
        <v>172</v>
      </c>
      <c r="E390" s="176" t="s">
        <v>642</v>
      </c>
      <c r="F390" s="177" t="s">
        <v>643</v>
      </c>
      <c r="G390" s="178" t="s">
        <v>207</v>
      </c>
      <c r="H390" s="179">
        <v>1</v>
      </c>
      <c r="I390" s="180"/>
      <c r="J390" s="181">
        <f>ROUND(I390*H390,2)</f>
        <v>0</v>
      </c>
      <c r="K390" s="177" t="s">
        <v>5</v>
      </c>
      <c r="L390" s="41"/>
      <c r="M390" s="182" t="s">
        <v>5</v>
      </c>
      <c r="N390" s="183" t="s">
        <v>44</v>
      </c>
      <c r="O390" s="42"/>
      <c r="P390" s="184">
        <f>O390*H390</f>
        <v>0</v>
      </c>
      <c r="Q390" s="184">
        <v>0</v>
      </c>
      <c r="R390" s="184">
        <f>Q390*H390</f>
        <v>0</v>
      </c>
      <c r="S390" s="184">
        <v>0</v>
      </c>
      <c r="T390" s="185">
        <f>S390*H390</f>
        <v>0</v>
      </c>
      <c r="AR390" s="24" t="s">
        <v>644</v>
      </c>
      <c r="AT390" s="24" t="s">
        <v>172</v>
      </c>
      <c r="AU390" s="24" t="s">
        <v>83</v>
      </c>
      <c r="AY390" s="24" t="s">
        <v>169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24" t="s">
        <v>81</v>
      </c>
      <c r="BK390" s="186">
        <f>ROUND(I390*H390,2)</f>
        <v>0</v>
      </c>
      <c r="BL390" s="24" t="s">
        <v>644</v>
      </c>
      <c r="BM390" s="24" t="s">
        <v>645</v>
      </c>
    </row>
    <row r="391" spans="2:47" s="1" customFormat="1" ht="81">
      <c r="B391" s="41"/>
      <c r="D391" s="188" t="s">
        <v>604</v>
      </c>
      <c r="F391" s="230" t="s">
        <v>646</v>
      </c>
      <c r="I391" s="231"/>
      <c r="L391" s="41"/>
      <c r="M391" s="232"/>
      <c r="N391" s="42"/>
      <c r="O391" s="42"/>
      <c r="P391" s="42"/>
      <c r="Q391" s="42"/>
      <c r="R391" s="42"/>
      <c r="S391" s="42"/>
      <c r="T391" s="70"/>
      <c r="AT391" s="24" t="s">
        <v>604</v>
      </c>
      <c r="AU391" s="24" t="s">
        <v>83</v>
      </c>
    </row>
    <row r="392" spans="2:65" s="1" customFormat="1" ht="16.5" customHeight="1">
      <c r="B392" s="174"/>
      <c r="C392" s="175" t="s">
        <v>647</v>
      </c>
      <c r="D392" s="175" t="s">
        <v>172</v>
      </c>
      <c r="E392" s="176" t="s">
        <v>648</v>
      </c>
      <c r="F392" s="177" t="s">
        <v>649</v>
      </c>
      <c r="G392" s="178" t="s">
        <v>207</v>
      </c>
      <c r="H392" s="179">
        <v>1</v>
      </c>
      <c r="I392" s="180"/>
      <c r="J392" s="181">
        <f>ROUND(I392*H392,2)</f>
        <v>0</v>
      </c>
      <c r="K392" s="177" t="s">
        <v>5</v>
      </c>
      <c r="L392" s="41"/>
      <c r="M392" s="182" t="s">
        <v>5</v>
      </c>
      <c r="N392" s="183" t="s">
        <v>44</v>
      </c>
      <c r="O392" s="42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AR392" s="24" t="s">
        <v>644</v>
      </c>
      <c r="AT392" s="24" t="s">
        <v>172</v>
      </c>
      <c r="AU392" s="24" t="s">
        <v>83</v>
      </c>
      <c r="AY392" s="24" t="s">
        <v>169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24" t="s">
        <v>81</v>
      </c>
      <c r="BK392" s="186">
        <f>ROUND(I392*H392,2)</f>
        <v>0</v>
      </c>
      <c r="BL392" s="24" t="s">
        <v>644</v>
      </c>
      <c r="BM392" s="24" t="s">
        <v>650</v>
      </c>
    </row>
    <row r="393" spans="2:47" s="1" customFormat="1" ht="67.5">
      <c r="B393" s="41"/>
      <c r="D393" s="188" t="s">
        <v>604</v>
      </c>
      <c r="F393" s="230" t="s">
        <v>651</v>
      </c>
      <c r="I393" s="231"/>
      <c r="L393" s="41"/>
      <c r="M393" s="232"/>
      <c r="N393" s="42"/>
      <c r="O393" s="42"/>
      <c r="P393" s="42"/>
      <c r="Q393" s="42"/>
      <c r="R393" s="42"/>
      <c r="S393" s="42"/>
      <c r="T393" s="70"/>
      <c r="AT393" s="24" t="s">
        <v>604</v>
      </c>
      <c r="AU393" s="24" t="s">
        <v>83</v>
      </c>
    </row>
    <row r="394" spans="2:65" s="1" customFormat="1" ht="16.5" customHeight="1">
      <c r="B394" s="174"/>
      <c r="C394" s="175" t="s">
        <v>652</v>
      </c>
      <c r="D394" s="175" t="s">
        <v>172</v>
      </c>
      <c r="E394" s="176" t="s">
        <v>653</v>
      </c>
      <c r="F394" s="177" t="s">
        <v>654</v>
      </c>
      <c r="G394" s="178" t="s">
        <v>207</v>
      </c>
      <c r="H394" s="179">
        <v>1</v>
      </c>
      <c r="I394" s="180"/>
      <c r="J394" s="181">
        <f>ROUND(I394*H394,2)</f>
        <v>0</v>
      </c>
      <c r="K394" s="177" t="s">
        <v>5</v>
      </c>
      <c r="L394" s="41"/>
      <c r="M394" s="182" t="s">
        <v>5</v>
      </c>
      <c r="N394" s="183" t="s">
        <v>44</v>
      </c>
      <c r="O394" s="42"/>
      <c r="P394" s="184">
        <f>O394*H394</f>
        <v>0</v>
      </c>
      <c r="Q394" s="184">
        <v>0</v>
      </c>
      <c r="R394" s="184">
        <f>Q394*H394</f>
        <v>0</v>
      </c>
      <c r="S394" s="184">
        <v>0</v>
      </c>
      <c r="T394" s="185">
        <f>S394*H394</f>
        <v>0</v>
      </c>
      <c r="AR394" s="24" t="s">
        <v>644</v>
      </c>
      <c r="AT394" s="24" t="s">
        <v>172</v>
      </c>
      <c r="AU394" s="24" t="s">
        <v>83</v>
      </c>
      <c r="AY394" s="24" t="s">
        <v>169</v>
      </c>
      <c r="BE394" s="186">
        <f>IF(N394="základní",J394,0)</f>
        <v>0</v>
      </c>
      <c r="BF394" s="186">
        <f>IF(N394="snížená",J394,0)</f>
        <v>0</v>
      </c>
      <c r="BG394" s="186">
        <f>IF(N394="zákl. přenesená",J394,0)</f>
        <v>0</v>
      </c>
      <c r="BH394" s="186">
        <f>IF(N394="sníž. přenesená",J394,0)</f>
        <v>0</v>
      </c>
      <c r="BI394" s="186">
        <f>IF(N394="nulová",J394,0)</f>
        <v>0</v>
      </c>
      <c r="BJ394" s="24" t="s">
        <v>81</v>
      </c>
      <c r="BK394" s="186">
        <f>ROUND(I394*H394,2)</f>
        <v>0</v>
      </c>
      <c r="BL394" s="24" t="s">
        <v>644</v>
      </c>
      <c r="BM394" s="24" t="s">
        <v>655</v>
      </c>
    </row>
    <row r="395" spans="2:47" s="1" customFormat="1" ht="54">
      <c r="B395" s="41"/>
      <c r="D395" s="188" t="s">
        <v>604</v>
      </c>
      <c r="F395" s="230" t="s">
        <v>656</v>
      </c>
      <c r="I395" s="231"/>
      <c r="L395" s="41"/>
      <c r="M395" s="233"/>
      <c r="N395" s="234"/>
      <c r="O395" s="234"/>
      <c r="P395" s="234"/>
      <c r="Q395" s="234"/>
      <c r="R395" s="234"/>
      <c r="S395" s="234"/>
      <c r="T395" s="235"/>
      <c r="AT395" s="24" t="s">
        <v>604</v>
      </c>
      <c r="AU395" s="24" t="s">
        <v>83</v>
      </c>
    </row>
    <row r="396" spans="2:12" s="1" customFormat="1" ht="6.95" customHeight="1">
      <c r="B396" s="56"/>
      <c r="C396" s="57"/>
      <c r="D396" s="57"/>
      <c r="E396" s="57"/>
      <c r="F396" s="57"/>
      <c r="G396" s="57"/>
      <c r="H396" s="57"/>
      <c r="I396" s="128"/>
      <c r="J396" s="57"/>
      <c r="K396" s="57"/>
      <c r="L396" s="41"/>
    </row>
  </sheetData>
  <autoFilter ref="C99:K395"/>
  <mergeCells count="10">
    <mergeCell ref="J51:J52"/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18" sqref="B18:C24"/>
    </sheetView>
  </sheetViews>
  <sheetFormatPr defaultColWidth="9.33203125" defaultRowHeight="13.5"/>
  <cols>
    <col min="1" max="1" width="33.83203125" style="326" bestFit="1" customWidth="1"/>
    <col min="2" max="2" width="10.33203125" style="327" bestFit="1" customWidth="1"/>
    <col min="3" max="3" width="16.5" style="327" bestFit="1" customWidth="1"/>
    <col min="4" max="256" width="9.33203125" style="316" customWidth="1"/>
    <col min="257" max="257" width="33.83203125" style="316" bestFit="1" customWidth="1"/>
    <col min="258" max="258" width="10.33203125" style="316" bestFit="1" customWidth="1"/>
    <col min="259" max="259" width="16.5" style="316" bestFit="1" customWidth="1"/>
    <col min="260" max="512" width="9.33203125" style="316" customWidth="1"/>
    <col min="513" max="513" width="33.83203125" style="316" bestFit="1" customWidth="1"/>
    <col min="514" max="514" width="10.33203125" style="316" bestFit="1" customWidth="1"/>
    <col min="515" max="515" width="16.5" style="316" bestFit="1" customWidth="1"/>
    <col min="516" max="768" width="9.33203125" style="316" customWidth="1"/>
    <col min="769" max="769" width="33.83203125" style="316" bestFit="1" customWidth="1"/>
    <col min="770" max="770" width="10.33203125" style="316" bestFit="1" customWidth="1"/>
    <col min="771" max="771" width="16.5" style="316" bestFit="1" customWidth="1"/>
    <col min="772" max="1024" width="9.33203125" style="316" customWidth="1"/>
    <col min="1025" max="1025" width="33.83203125" style="316" bestFit="1" customWidth="1"/>
    <col min="1026" max="1026" width="10.33203125" style="316" bestFit="1" customWidth="1"/>
    <col min="1027" max="1027" width="16.5" style="316" bestFit="1" customWidth="1"/>
    <col min="1028" max="1280" width="9.33203125" style="316" customWidth="1"/>
    <col min="1281" max="1281" width="33.83203125" style="316" bestFit="1" customWidth="1"/>
    <col min="1282" max="1282" width="10.33203125" style="316" bestFit="1" customWidth="1"/>
    <col min="1283" max="1283" width="16.5" style="316" bestFit="1" customWidth="1"/>
    <col min="1284" max="1536" width="9.33203125" style="316" customWidth="1"/>
    <col min="1537" max="1537" width="33.83203125" style="316" bestFit="1" customWidth="1"/>
    <col min="1538" max="1538" width="10.33203125" style="316" bestFit="1" customWidth="1"/>
    <col min="1539" max="1539" width="16.5" style="316" bestFit="1" customWidth="1"/>
    <col min="1540" max="1792" width="9.33203125" style="316" customWidth="1"/>
    <col min="1793" max="1793" width="33.83203125" style="316" bestFit="1" customWidth="1"/>
    <col min="1794" max="1794" width="10.33203125" style="316" bestFit="1" customWidth="1"/>
    <col min="1795" max="1795" width="16.5" style="316" bestFit="1" customWidth="1"/>
    <col min="1796" max="2048" width="9.33203125" style="316" customWidth="1"/>
    <col min="2049" max="2049" width="33.83203125" style="316" bestFit="1" customWidth="1"/>
    <col min="2050" max="2050" width="10.33203125" style="316" bestFit="1" customWidth="1"/>
    <col min="2051" max="2051" width="16.5" style="316" bestFit="1" customWidth="1"/>
    <col min="2052" max="2304" width="9.33203125" style="316" customWidth="1"/>
    <col min="2305" max="2305" width="33.83203125" style="316" bestFit="1" customWidth="1"/>
    <col min="2306" max="2306" width="10.33203125" style="316" bestFit="1" customWidth="1"/>
    <col min="2307" max="2307" width="16.5" style="316" bestFit="1" customWidth="1"/>
    <col min="2308" max="2560" width="9.33203125" style="316" customWidth="1"/>
    <col min="2561" max="2561" width="33.83203125" style="316" bestFit="1" customWidth="1"/>
    <col min="2562" max="2562" width="10.33203125" style="316" bestFit="1" customWidth="1"/>
    <col min="2563" max="2563" width="16.5" style="316" bestFit="1" customWidth="1"/>
    <col min="2564" max="2816" width="9.33203125" style="316" customWidth="1"/>
    <col min="2817" max="2817" width="33.83203125" style="316" bestFit="1" customWidth="1"/>
    <col min="2818" max="2818" width="10.33203125" style="316" bestFit="1" customWidth="1"/>
    <col min="2819" max="2819" width="16.5" style="316" bestFit="1" customWidth="1"/>
    <col min="2820" max="3072" width="9.33203125" style="316" customWidth="1"/>
    <col min="3073" max="3073" width="33.83203125" style="316" bestFit="1" customWidth="1"/>
    <col min="3074" max="3074" width="10.33203125" style="316" bestFit="1" customWidth="1"/>
    <col min="3075" max="3075" width="16.5" style="316" bestFit="1" customWidth="1"/>
    <col min="3076" max="3328" width="9.33203125" style="316" customWidth="1"/>
    <col min="3329" max="3329" width="33.83203125" style="316" bestFit="1" customWidth="1"/>
    <col min="3330" max="3330" width="10.33203125" style="316" bestFit="1" customWidth="1"/>
    <col min="3331" max="3331" width="16.5" style="316" bestFit="1" customWidth="1"/>
    <col min="3332" max="3584" width="9.33203125" style="316" customWidth="1"/>
    <col min="3585" max="3585" width="33.83203125" style="316" bestFit="1" customWidth="1"/>
    <col min="3586" max="3586" width="10.33203125" style="316" bestFit="1" customWidth="1"/>
    <col min="3587" max="3587" width="16.5" style="316" bestFit="1" customWidth="1"/>
    <col min="3588" max="3840" width="9.33203125" style="316" customWidth="1"/>
    <col min="3841" max="3841" width="33.83203125" style="316" bestFit="1" customWidth="1"/>
    <col min="3842" max="3842" width="10.33203125" style="316" bestFit="1" customWidth="1"/>
    <col min="3843" max="3843" width="16.5" style="316" bestFit="1" customWidth="1"/>
    <col min="3844" max="4096" width="9.33203125" style="316" customWidth="1"/>
    <col min="4097" max="4097" width="33.83203125" style="316" bestFit="1" customWidth="1"/>
    <col min="4098" max="4098" width="10.33203125" style="316" bestFit="1" customWidth="1"/>
    <col min="4099" max="4099" width="16.5" style="316" bestFit="1" customWidth="1"/>
    <col min="4100" max="4352" width="9.33203125" style="316" customWidth="1"/>
    <col min="4353" max="4353" width="33.83203125" style="316" bestFit="1" customWidth="1"/>
    <col min="4354" max="4354" width="10.33203125" style="316" bestFit="1" customWidth="1"/>
    <col min="4355" max="4355" width="16.5" style="316" bestFit="1" customWidth="1"/>
    <col min="4356" max="4608" width="9.33203125" style="316" customWidth="1"/>
    <col min="4609" max="4609" width="33.83203125" style="316" bestFit="1" customWidth="1"/>
    <col min="4610" max="4610" width="10.33203125" style="316" bestFit="1" customWidth="1"/>
    <col min="4611" max="4611" width="16.5" style="316" bestFit="1" customWidth="1"/>
    <col min="4612" max="4864" width="9.33203125" style="316" customWidth="1"/>
    <col min="4865" max="4865" width="33.83203125" style="316" bestFit="1" customWidth="1"/>
    <col min="4866" max="4866" width="10.33203125" style="316" bestFit="1" customWidth="1"/>
    <col min="4867" max="4867" width="16.5" style="316" bestFit="1" customWidth="1"/>
    <col min="4868" max="5120" width="9.33203125" style="316" customWidth="1"/>
    <col min="5121" max="5121" width="33.83203125" style="316" bestFit="1" customWidth="1"/>
    <col min="5122" max="5122" width="10.33203125" style="316" bestFit="1" customWidth="1"/>
    <col min="5123" max="5123" width="16.5" style="316" bestFit="1" customWidth="1"/>
    <col min="5124" max="5376" width="9.33203125" style="316" customWidth="1"/>
    <col min="5377" max="5377" width="33.83203125" style="316" bestFit="1" customWidth="1"/>
    <col min="5378" max="5378" width="10.33203125" style="316" bestFit="1" customWidth="1"/>
    <col min="5379" max="5379" width="16.5" style="316" bestFit="1" customWidth="1"/>
    <col min="5380" max="5632" width="9.33203125" style="316" customWidth="1"/>
    <col min="5633" max="5633" width="33.83203125" style="316" bestFit="1" customWidth="1"/>
    <col min="5634" max="5634" width="10.33203125" style="316" bestFit="1" customWidth="1"/>
    <col min="5635" max="5635" width="16.5" style="316" bestFit="1" customWidth="1"/>
    <col min="5636" max="5888" width="9.33203125" style="316" customWidth="1"/>
    <col min="5889" max="5889" width="33.83203125" style="316" bestFit="1" customWidth="1"/>
    <col min="5890" max="5890" width="10.33203125" style="316" bestFit="1" customWidth="1"/>
    <col min="5891" max="5891" width="16.5" style="316" bestFit="1" customWidth="1"/>
    <col min="5892" max="6144" width="9.33203125" style="316" customWidth="1"/>
    <col min="6145" max="6145" width="33.83203125" style="316" bestFit="1" customWidth="1"/>
    <col min="6146" max="6146" width="10.33203125" style="316" bestFit="1" customWidth="1"/>
    <col min="6147" max="6147" width="16.5" style="316" bestFit="1" customWidth="1"/>
    <col min="6148" max="6400" width="9.33203125" style="316" customWidth="1"/>
    <col min="6401" max="6401" width="33.83203125" style="316" bestFit="1" customWidth="1"/>
    <col min="6402" max="6402" width="10.33203125" style="316" bestFit="1" customWidth="1"/>
    <col min="6403" max="6403" width="16.5" style="316" bestFit="1" customWidth="1"/>
    <col min="6404" max="6656" width="9.33203125" style="316" customWidth="1"/>
    <col min="6657" max="6657" width="33.83203125" style="316" bestFit="1" customWidth="1"/>
    <col min="6658" max="6658" width="10.33203125" style="316" bestFit="1" customWidth="1"/>
    <col min="6659" max="6659" width="16.5" style="316" bestFit="1" customWidth="1"/>
    <col min="6660" max="6912" width="9.33203125" style="316" customWidth="1"/>
    <col min="6913" max="6913" width="33.83203125" style="316" bestFit="1" customWidth="1"/>
    <col min="6914" max="6914" width="10.33203125" style="316" bestFit="1" customWidth="1"/>
    <col min="6915" max="6915" width="16.5" style="316" bestFit="1" customWidth="1"/>
    <col min="6916" max="7168" width="9.33203125" style="316" customWidth="1"/>
    <col min="7169" max="7169" width="33.83203125" style="316" bestFit="1" customWidth="1"/>
    <col min="7170" max="7170" width="10.33203125" style="316" bestFit="1" customWidth="1"/>
    <col min="7171" max="7171" width="16.5" style="316" bestFit="1" customWidth="1"/>
    <col min="7172" max="7424" width="9.33203125" style="316" customWidth="1"/>
    <col min="7425" max="7425" width="33.83203125" style="316" bestFit="1" customWidth="1"/>
    <col min="7426" max="7426" width="10.33203125" style="316" bestFit="1" customWidth="1"/>
    <col min="7427" max="7427" width="16.5" style="316" bestFit="1" customWidth="1"/>
    <col min="7428" max="7680" width="9.33203125" style="316" customWidth="1"/>
    <col min="7681" max="7681" width="33.83203125" style="316" bestFit="1" customWidth="1"/>
    <col min="7682" max="7682" width="10.33203125" style="316" bestFit="1" customWidth="1"/>
    <col min="7683" max="7683" width="16.5" style="316" bestFit="1" customWidth="1"/>
    <col min="7684" max="7936" width="9.33203125" style="316" customWidth="1"/>
    <col min="7937" max="7937" width="33.83203125" style="316" bestFit="1" customWidth="1"/>
    <col min="7938" max="7938" width="10.33203125" style="316" bestFit="1" customWidth="1"/>
    <col min="7939" max="7939" width="16.5" style="316" bestFit="1" customWidth="1"/>
    <col min="7940" max="8192" width="9.33203125" style="316" customWidth="1"/>
    <col min="8193" max="8193" width="33.83203125" style="316" bestFit="1" customWidth="1"/>
    <col min="8194" max="8194" width="10.33203125" style="316" bestFit="1" customWidth="1"/>
    <col min="8195" max="8195" width="16.5" style="316" bestFit="1" customWidth="1"/>
    <col min="8196" max="8448" width="9.33203125" style="316" customWidth="1"/>
    <col min="8449" max="8449" width="33.83203125" style="316" bestFit="1" customWidth="1"/>
    <col min="8450" max="8450" width="10.33203125" style="316" bestFit="1" customWidth="1"/>
    <col min="8451" max="8451" width="16.5" style="316" bestFit="1" customWidth="1"/>
    <col min="8452" max="8704" width="9.33203125" style="316" customWidth="1"/>
    <col min="8705" max="8705" width="33.83203125" style="316" bestFit="1" customWidth="1"/>
    <col min="8706" max="8706" width="10.33203125" style="316" bestFit="1" customWidth="1"/>
    <col min="8707" max="8707" width="16.5" style="316" bestFit="1" customWidth="1"/>
    <col min="8708" max="8960" width="9.33203125" style="316" customWidth="1"/>
    <col min="8961" max="8961" width="33.83203125" style="316" bestFit="1" customWidth="1"/>
    <col min="8962" max="8962" width="10.33203125" style="316" bestFit="1" customWidth="1"/>
    <col min="8963" max="8963" width="16.5" style="316" bestFit="1" customWidth="1"/>
    <col min="8964" max="9216" width="9.33203125" style="316" customWidth="1"/>
    <col min="9217" max="9217" width="33.83203125" style="316" bestFit="1" customWidth="1"/>
    <col min="9218" max="9218" width="10.33203125" style="316" bestFit="1" customWidth="1"/>
    <col min="9219" max="9219" width="16.5" style="316" bestFit="1" customWidth="1"/>
    <col min="9220" max="9472" width="9.33203125" style="316" customWidth="1"/>
    <col min="9473" max="9473" width="33.83203125" style="316" bestFit="1" customWidth="1"/>
    <col min="9474" max="9474" width="10.33203125" style="316" bestFit="1" customWidth="1"/>
    <col min="9475" max="9475" width="16.5" style="316" bestFit="1" customWidth="1"/>
    <col min="9476" max="9728" width="9.33203125" style="316" customWidth="1"/>
    <col min="9729" max="9729" width="33.83203125" style="316" bestFit="1" customWidth="1"/>
    <col min="9730" max="9730" width="10.33203125" style="316" bestFit="1" customWidth="1"/>
    <col min="9731" max="9731" width="16.5" style="316" bestFit="1" customWidth="1"/>
    <col min="9732" max="9984" width="9.33203125" style="316" customWidth="1"/>
    <col min="9985" max="9985" width="33.83203125" style="316" bestFit="1" customWidth="1"/>
    <col min="9986" max="9986" width="10.33203125" style="316" bestFit="1" customWidth="1"/>
    <col min="9987" max="9987" width="16.5" style="316" bestFit="1" customWidth="1"/>
    <col min="9988" max="10240" width="9.33203125" style="316" customWidth="1"/>
    <col min="10241" max="10241" width="33.83203125" style="316" bestFit="1" customWidth="1"/>
    <col min="10242" max="10242" width="10.33203125" style="316" bestFit="1" customWidth="1"/>
    <col min="10243" max="10243" width="16.5" style="316" bestFit="1" customWidth="1"/>
    <col min="10244" max="10496" width="9.33203125" style="316" customWidth="1"/>
    <col min="10497" max="10497" width="33.83203125" style="316" bestFit="1" customWidth="1"/>
    <col min="10498" max="10498" width="10.33203125" style="316" bestFit="1" customWidth="1"/>
    <col min="10499" max="10499" width="16.5" style="316" bestFit="1" customWidth="1"/>
    <col min="10500" max="10752" width="9.33203125" style="316" customWidth="1"/>
    <col min="10753" max="10753" width="33.83203125" style="316" bestFit="1" customWidth="1"/>
    <col min="10754" max="10754" width="10.33203125" style="316" bestFit="1" customWidth="1"/>
    <col min="10755" max="10755" width="16.5" style="316" bestFit="1" customWidth="1"/>
    <col min="10756" max="11008" width="9.33203125" style="316" customWidth="1"/>
    <col min="11009" max="11009" width="33.83203125" style="316" bestFit="1" customWidth="1"/>
    <col min="11010" max="11010" width="10.33203125" style="316" bestFit="1" customWidth="1"/>
    <col min="11011" max="11011" width="16.5" style="316" bestFit="1" customWidth="1"/>
    <col min="11012" max="11264" width="9.33203125" style="316" customWidth="1"/>
    <col min="11265" max="11265" width="33.83203125" style="316" bestFit="1" customWidth="1"/>
    <col min="11266" max="11266" width="10.33203125" style="316" bestFit="1" customWidth="1"/>
    <col min="11267" max="11267" width="16.5" style="316" bestFit="1" customWidth="1"/>
    <col min="11268" max="11520" width="9.33203125" style="316" customWidth="1"/>
    <col min="11521" max="11521" width="33.83203125" style="316" bestFit="1" customWidth="1"/>
    <col min="11522" max="11522" width="10.33203125" style="316" bestFit="1" customWidth="1"/>
    <col min="11523" max="11523" width="16.5" style="316" bestFit="1" customWidth="1"/>
    <col min="11524" max="11776" width="9.33203125" style="316" customWidth="1"/>
    <col min="11777" max="11777" width="33.83203125" style="316" bestFit="1" customWidth="1"/>
    <col min="11778" max="11778" width="10.33203125" style="316" bestFit="1" customWidth="1"/>
    <col min="11779" max="11779" width="16.5" style="316" bestFit="1" customWidth="1"/>
    <col min="11780" max="12032" width="9.33203125" style="316" customWidth="1"/>
    <col min="12033" max="12033" width="33.83203125" style="316" bestFit="1" customWidth="1"/>
    <col min="12034" max="12034" width="10.33203125" style="316" bestFit="1" customWidth="1"/>
    <col min="12035" max="12035" width="16.5" style="316" bestFit="1" customWidth="1"/>
    <col min="12036" max="12288" width="9.33203125" style="316" customWidth="1"/>
    <col min="12289" max="12289" width="33.83203125" style="316" bestFit="1" customWidth="1"/>
    <col min="12290" max="12290" width="10.33203125" style="316" bestFit="1" customWidth="1"/>
    <col min="12291" max="12291" width="16.5" style="316" bestFit="1" customWidth="1"/>
    <col min="12292" max="12544" width="9.33203125" style="316" customWidth="1"/>
    <col min="12545" max="12545" width="33.83203125" style="316" bestFit="1" customWidth="1"/>
    <col min="12546" max="12546" width="10.33203125" style="316" bestFit="1" customWidth="1"/>
    <col min="12547" max="12547" width="16.5" style="316" bestFit="1" customWidth="1"/>
    <col min="12548" max="12800" width="9.33203125" style="316" customWidth="1"/>
    <col min="12801" max="12801" width="33.83203125" style="316" bestFit="1" customWidth="1"/>
    <col min="12802" max="12802" width="10.33203125" style="316" bestFit="1" customWidth="1"/>
    <col min="12803" max="12803" width="16.5" style="316" bestFit="1" customWidth="1"/>
    <col min="12804" max="13056" width="9.33203125" style="316" customWidth="1"/>
    <col min="13057" max="13057" width="33.83203125" style="316" bestFit="1" customWidth="1"/>
    <col min="13058" max="13058" width="10.33203125" style="316" bestFit="1" customWidth="1"/>
    <col min="13059" max="13059" width="16.5" style="316" bestFit="1" customWidth="1"/>
    <col min="13060" max="13312" width="9.33203125" style="316" customWidth="1"/>
    <col min="13313" max="13313" width="33.83203125" style="316" bestFit="1" customWidth="1"/>
    <col min="13314" max="13314" width="10.33203125" style="316" bestFit="1" customWidth="1"/>
    <col min="13315" max="13315" width="16.5" style="316" bestFit="1" customWidth="1"/>
    <col min="13316" max="13568" width="9.33203125" style="316" customWidth="1"/>
    <col min="13569" max="13569" width="33.83203125" style="316" bestFit="1" customWidth="1"/>
    <col min="13570" max="13570" width="10.33203125" style="316" bestFit="1" customWidth="1"/>
    <col min="13571" max="13571" width="16.5" style="316" bestFit="1" customWidth="1"/>
    <col min="13572" max="13824" width="9.33203125" style="316" customWidth="1"/>
    <col min="13825" max="13825" width="33.83203125" style="316" bestFit="1" customWidth="1"/>
    <col min="13826" max="13826" width="10.33203125" style="316" bestFit="1" customWidth="1"/>
    <col min="13827" max="13827" width="16.5" style="316" bestFit="1" customWidth="1"/>
    <col min="13828" max="14080" width="9.33203125" style="316" customWidth="1"/>
    <col min="14081" max="14081" width="33.83203125" style="316" bestFit="1" customWidth="1"/>
    <col min="14082" max="14082" width="10.33203125" style="316" bestFit="1" customWidth="1"/>
    <col min="14083" max="14083" width="16.5" style="316" bestFit="1" customWidth="1"/>
    <col min="14084" max="14336" width="9.33203125" style="316" customWidth="1"/>
    <col min="14337" max="14337" width="33.83203125" style="316" bestFit="1" customWidth="1"/>
    <col min="14338" max="14338" width="10.33203125" style="316" bestFit="1" customWidth="1"/>
    <col min="14339" max="14339" width="16.5" style="316" bestFit="1" customWidth="1"/>
    <col min="14340" max="14592" width="9.33203125" style="316" customWidth="1"/>
    <col min="14593" max="14593" width="33.83203125" style="316" bestFit="1" customWidth="1"/>
    <col min="14594" max="14594" width="10.33203125" style="316" bestFit="1" customWidth="1"/>
    <col min="14595" max="14595" width="16.5" style="316" bestFit="1" customWidth="1"/>
    <col min="14596" max="14848" width="9.33203125" style="316" customWidth="1"/>
    <col min="14849" max="14849" width="33.83203125" style="316" bestFit="1" customWidth="1"/>
    <col min="14850" max="14850" width="10.33203125" style="316" bestFit="1" customWidth="1"/>
    <col min="14851" max="14851" width="16.5" style="316" bestFit="1" customWidth="1"/>
    <col min="14852" max="15104" width="9.33203125" style="316" customWidth="1"/>
    <col min="15105" max="15105" width="33.83203125" style="316" bestFit="1" customWidth="1"/>
    <col min="15106" max="15106" width="10.33203125" style="316" bestFit="1" customWidth="1"/>
    <col min="15107" max="15107" width="16.5" style="316" bestFit="1" customWidth="1"/>
    <col min="15108" max="15360" width="9.33203125" style="316" customWidth="1"/>
    <col min="15361" max="15361" width="33.83203125" style="316" bestFit="1" customWidth="1"/>
    <col min="15362" max="15362" width="10.33203125" style="316" bestFit="1" customWidth="1"/>
    <col min="15363" max="15363" width="16.5" style="316" bestFit="1" customWidth="1"/>
    <col min="15364" max="15616" width="9.33203125" style="316" customWidth="1"/>
    <col min="15617" max="15617" width="33.83203125" style="316" bestFit="1" customWidth="1"/>
    <col min="15618" max="15618" width="10.33203125" style="316" bestFit="1" customWidth="1"/>
    <col min="15619" max="15619" width="16.5" style="316" bestFit="1" customWidth="1"/>
    <col min="15620" max="15872" width="9.33203125" style="316" customWidth="1"/>
    <col min="15873" max="15873" width="33.83203125" style="316" bestFit="1" customWidth="1"/>
    <col min="15874" max="15874" width="10.33203125" style="316" bestFit="1" customWidth="1"/>
    <col min="15875" max="15875" width="16.5" style="316" bestFit="1" customWidth="1"/>
    <col min="15876" max="16128" width="9.33203125" style="316" customWidth="1"/>
    <col min="16129" max="16129" width="33.83203125" style="316" bestFit="1" customWidth="1"/>
    <col min="16130" max="16130" width="10.33203125" style="316" bestFit="1" customWidth="1"/>
    <col min="16131" max="16131" width="16.5" style="316" bestFit="1" customWidth="1"/>
    <col min="16132" max="16384" width="9.33203125" style="316" customWidth="1"/>
  </cols>
  <sheetData>
    <row r="1" spans="1:3" ht="13.5">
      <c r="A1" s="314" t="s">
        <v>1131</v>
      </c>
      <c r="B1" s="315" t="s">
        <v>1249</v>
      </c>
      <c r="C1" s="315" t="s">
        <v>1250</v>
      </c>
    </row>
    <row r="2" spans="1:3" ht="13.5">
      <c r="A2" s="317" t="s">
        <v>1251</v>
      </c>
      <c r="B2" s="318"/>
      <c r="C2" s="318"/>
    </row>
    <row r="3" spans="1:3" ht="13.5">
      <c r="A3" s="319" t="s">
        <v>1252</v>
      </c>
      <c r="B3" s="320"/>
      <c r="C3" s="320"/>
    </row>
    <row r="4" spans="1:3" ht="13.5">
      <c r="A4" s="319" t="s">
        <v>1253</v>
      </c>
      <c r="B4" s="320"/>
      <c r="C4" s="320"/>
    </row>
    <row r="5" spans="1:3" ht="13.5">
      <c r="A5" s="319" t="s">
        <v>1254</v>
      </c>
      <c r="B5" s="320"/>
      <c r="C5" s="320"/>
    </row>
    <row r="6" spans="1:3" ht="13.5">
      <c r="A6" s="319" t="s">
        <v>1255</v>
      </c>
      <c r="B6" s="320"/>
      <c r="C6" s="320"/>
    </row>
    <row r="7" spans="1:3" ht="13.5">
      <c r="A7" s="321" t="s">
        <v>1256</v>
      </c>
      <c r="B7" s="322"/>
      <c r="C7" s="322"/>
    </row>
    <row r="8" spans="1:3" ht="13.5">
      <c r="A8" s="319" t="s">
        <v>1257</v>
      </c>
      <c r="B8" s="320"/>
      <c r="C8" s="320"/>
    </row>
    <row r="9" spans="1:3" ht="13.5">
      <c r="A9" s="319" t="s">
        <v>1258</v>
      </c>
      <c r="B9" s="320"/>
      <c r="C9" s="320"/>
    </row>
    <row r="10" spans="1:3" ht="13.5">
      <c r="A10" s="319" t="s">
        <v>696</v>
      </c>
      <c r="B10" s="320"/>
      <c r="C10" s="320"/>
    </row>
    <row r="11" spans="1:3" ht="13.5">
      <c r="A11" s="319" t="s">
        <v>1259</v>
      </c>
      <c r="B11" s="320"/>
      <c r="C11" s="320"/>
    </row>
    <row r="12" spans="1:3" ht="13.5">
      <c r="A12" s="321" t="s">
        <v>1260</v>
      </c>
      <c r="B12" s="322"/>
      <c r="C12" s="322"/>
    </row>
    <row r="13" spans="1:3" ht="13.5">
      <c r="A13" s="317" t="s">
        <v>1261</v>
      </c>
      <c r="B13" s="318"/>
      <c r="C13" s="318"/>
    </row>
    <row r="14" spans="1:3" ht="13.5">
      <c r="A14" s="319" t="s">
        <v>5</v>
      </c>
      <c r="B14" s="320"/>
      <c r="C14" s="320"/>
    </row>
    <row r="15" spans="1:3" ht="13.5">
      <c r="A15" s="323" t="s">
        <v>1262</v>
      </c>
      <c r="B15" s="324"/>
      <c r="C15" s="324"/>
    </row>
    <row r="16" spans="1:3" ht="13.5">
      <c r="A16" s="319" t="s">
        <v>5</v>
      </c>
      <c r="B16" s="320"/>
      <c r="C16" s="320"/>
    </row>
    <row r="17" spans="1:3" ht="13.5">
      <c r="A17" s="317" t="s">
        <v>1263</v>
      </c>
      <c r="B17" s="325" t="s">
        <v>1264</v>
      </c>
      <c r="C17" s="325" t="s">
        <v>222</v>
      </c>
    </row>
    <row r="18" spans="1:3" ht="13.5">
      <c r="A18" s="319" t="s">
        <v>1265</v>
      </c>
      <c r="B18" s="320"/>
      <c r="C18" s="320"/>
    </row>
    <row r="19" spans="1:3" ht="13.5">
      <c r="A19" s="319" t="s">
        <v>1266</v>
      </c>
      <c r="B19" s="320"/>
      <c r="C19" s="320"/>
    </row>
    <row r="20" spans="1:3" ht="13.5">
      <c r="A20" s="319" t="s">
        <v>1267</v>
      </c>
      <c r="B20" s="320"/>
      <c r="C20" s="320"/>
    </row>
    <row r="21" spans="1:3" ht="13.5">
      <c r="A21" s="319" t="s">
        <v>1268</v>
      </c>
      <c r="B21" s="320"/>
      <c r="C21" s="320"/>
    </row>
    <row r="22" spans="1:3" ht="13.5">
      <c r="A22" s="319" t="s">
        <v>1269</v>
      </c>
      <c r="B22" s="320"/>
      <c r="C22" s="320"/>
    </row>
    <row r="23" spans="1:3" ht="13.5">
      <c r="A23" s="319" t="s">
        <v>1270</v>
      </c>
      <c r="B23" s="320"/>
      <c r="C23" s="320"/>
    </row>
    <row r="24" spans="1:3" ht="13.5">
      <c r="A24" s="319" t="s">
        <v>1271</v>
      </c>
      <c r="B24" s="320"/>
      <c r="C24" s="320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1">
      <selection activeCell="D4" sqref="D4:J135"/>
    </sheetView>
  </sheetViews>
  <sheetFormatPr defaultColWidth="9.33203125" defaultRowHeight="13.5"/>
  <cols>
    <col min="1" max="1" width="125.33203125" style="326" bestFit="1" customWidth="1"/>
    <col min="2" max="2" width="4.16015625" style="326" bestFit="1" customWidth="1"/>
    <col min="3" max="3" width="6.83203125" style="327" bestFit="1" customWidth="1"/>
    <col min="4" max="4" width="9.33203125" style="327" bestFit="1" customWidth="1"/>
    <col min="5" max="5" width="16.5" style="327" bestFit="1" customWidth="1"/>
    <col min="6" max="6" width="7.16015625" style="326" bestFit="1" customWidth="1"/>
    <col min="7" max="7" width="8.33203125" style="327" bestFit="1" customWidth="1"/>
    <col min="8" max="8" width="16.5" style="327" bestFit="1" customWidth="1"/>
    <col min="9" max="9" width="9.33203125" style="327" bestFit="1" customWidth="1"/>
    <col min="10" max="10" width="16.5" style="327" bestFit="1" customWidth="1"/>
    <col min="11" max="256" width="9.33203125" style="316" customWidth="1"/>
    <col min="257" max="257" width="125.33203125" style="316" bestFit="1" customWidth="1"/>
    <col min="258" max="258" width="4.16015625" style="316" bestFit="1" customWidth="1"/>
    <col min="259" max="259" width="6.83203125" style="316" bestFit="1" customWidth="1"/>
    <col min="260" max="260" width="9.33203125" style="316" bestFit="1" customWidth="1"/>
    <col min="261" max="261" width="16.5" style="316" bestFit="1" customWidth="1"/>
    <col min="262" max="262" width="7.16015625" style="316" bestFit="1" customWidth="1"/>
    <col min="263" max="263" width="8.33203125" style="316" bestFit="1" customWidth="1"/>
    <col min="264" max="264" width="16.5" style="316" bestFit="1" customWidth="1"/>
    <col min="265" max="265" width="9.33203125" style="316" bestFit="1" customWidth="1"/>
    <col min="266" max="266" width="16.5" style="316" bestFit="1" customWidth="1"/>
    <col min="267" max="512" width="9.33203125" style="316" customWidth="1"/>
    <col min="513" max="513" width="125.33203125" style="316" bestFit="1" customWidth="1"/>
    <col min="514" max="514" width="4.16015625" style="316" bestFit="1" customWidth="1"/>
    <col min="515" max="515" width="6.83203125" style="316" bestFit="1" customWidth="1"/>
    <col min="516" max="516" width="9.33203125" style="316" bestFit="1" customWidth="1"/>
    <col min="517" max="517" width="16.5" style="316" bestFit="1" customWidth="1"/>
    <col min="518" max="518" width="7.16015625" style="316" bestFit="1" customWidth="1"/>
    <col min="519" max="519" width="8.33203125" style="316" bestFit="1" customWidth="1"/>
    <col min="520" max="520" width="16.5" style="316" bestFit="1" customWidth="1"/>
    <col min="521" max="521" width="9.33203125" style="316" bestFit="1" customWidth="1"/>
    <col min="522" max="522" width="16.5" style="316" bestFit="1" customWidth="1"/>
    <col min="523" max="768" width="9.33203125" style="316" customWidth="1"/>
    <col min="769" max="769" width="125.33203125" style="316" bestFit="1" customWidth="1"/>
    <col min="770" max="770" width="4.16015625" style="316" bestFit="1" customWidth="1"/>
    <col min="771" max="771" width="6.83203125" style="316" bestFit="1" customWidth="1"/>
    <col min="772" max="772" width="9.33203125" style="316" bestFit="1" customWidth="1"/>
    <col min="773" max="773" width="16.5" style="316" bestFit="1" customWidth="1"/>
    <col min="774" max="774" width="7.16015625" style="316" bestFit="1" customWidth="1"/>
    <col min="775" max="775" width="8.33203125" style="316" bestFit="1" customWidth="1"/>
    <col min="776" max="776" width="16.5" style="316" bestFit="1" customWidth="1"/>
    <col min="777" max="777" width="9.33203125" style="316" bestFit="1" customWidth="1"/>
    <col min="778" max="778" width="16.5" style="316" bestFit="1" customWidth="1"/>
    <col min="779" max="1024" width="9.33203125" style="316" customWidth="1"/>
    <col min="1025" max="1025" width="125.33203125" style="316" bestFit="1" customWidth="1"/>
    <col min="1026" max="1026" width="4.16015625" style="316" bestFit="1" customWidth="1"/>
    <col min="1027" max="1027" width="6.83203125" style="316" bestFit="1" customWidth="1"/>
    <col min="1028" max="1028" width="9.33203125" style="316" bestFit="1" customWidth="1"/>
    <col min="1029" max="1029" width="16.5" style="316" bestFit="1" customWidth="1"/>
    <col min="1030" max="1030" width="7.16015625" style="316" bestFit="1" customWidth="1"/>
    <col min="1031" max="1031" width="8.33203125" style="316" bestFit="1" customWidth="1"/>
    <col min="1032" max="1032" width="16.5" style="316" bestFit="1" customWidth="1"/>
    <col min="1033" max="1033" width="9.33203125" style="316" bestFit="1" customWidth="1"/>
    <col min="1034" max="1034" width="16.5" style="316" bestFit="1" customWidth="1"/>
    <col min="1035" max="1280" width="9.33203125" style="316" customWidth="1"/>
    <col min="1281" max="1281" width="125.33203125" style="316" bestFit="1" customWidth="1"/>
    <col min="1282" max="1282" width="4.16015625" style="316" bestFit="1" customWidth="1"/>
    <col min="1283" max="1283" width="6.83203125" style="316" bestFit="1" customWidth="1"/>
    <col min="1284" max="1284" width="9.33203125" style="316" bestFit="1" customWidth="1"/>
    <col min="1285" max="1285" width="16.5" style="316" bestFit="1" customWidth="1"/>
    <col min="1286" max="1286" width="7.16015625" style="316" bestFit="1" customWidth="1"/>
    <col min="1287" max="1287" width="8.33203125" style="316" bestFit="1" customWidth="1"/>
    <col min="1288" max="1288" width="16.5" style="316" bestFit="1" customWidth="1"/>
    <col min="1289" max="1289" width="9.33203125" style="316" bestFit="1" customWidth="1"/>
    <col min="1290" max="1290" width="16.5" style="316" bestFit="1" customWidth="1"/>
    <col min="1291" max="1536" width="9.33203125" style="316" customWidth="1"/>
    <col min="1537" max="1537" width="125.33203125" style="316" bestFit="1" customWidth="1"/>
    <col min="1538" max="1538" width="4.16015625" style="316" bestFit="1" customWidth="1"/>
    <col min="1539" max="1539" width="6.83203125" style="316" bestFit="1" customWidth="1"/>
    <col min="1540" max="1540" width="9.33203125" style="316" bestFit="1" customWidth="1"/>
    <col min="1541" max="1541" width="16.5" style="316" bestFit="1" customWidth="1"/>
    <col min="1542" max="1542" width="7.16015625" style="316" bestFit="1" customWidth="1"/>
    <col min="1543" max="1543" width="8.33203125" style="316" bestFit="1" customWidth="1"/>
    <col min="1544" max="1544" width="16.5" style="316" bestFit="1" customWidth="1"/>
    <col min="1545" max="1545" width="9.33203125" style="316" bestFit="1" customWidth="1"/>
    <col min="1546" max="1546" width="16.5" style="316" bestFit="1" customWidth="1"/>
    <col min="1547" max="1792" width="9.33203125" style="316" customWidth="1"/>
    <col min="1793" max="1793" width="125.33203125" style="316" bestFit="1" customWidth="1"/>
    <col min="1794" max="1794" width="4.16015625" style="316" bestFit="1" customWidth="1"/>
    <col min="1795" max="1795" width="6.83203125" style="316" bestFit="1" customWidth="1"/>
    <col min="1796" max="1796" width="9.33203125" style="316" bestFit="1" customWidth="1"/>
    <col min="1797" max="1797" width="16.5" style="316" bestFit="1" customWidth="1"/>
    <col min="1798" max="1798" width="7.16015625" style="316" bestFit="1" customWidth="1"/>
    <col min="1799" max="1799" width="8.33203125" style="316" bestFit="1" customWidth="1"/>
    <col min="1800" max="1800" width="16.5" style="316" bestFit="1" customWidth="1"/>
    <col min="1801" max="1801" width="9.33203125" style="316" bestFit="1" customWidth="1"/>
    <col min="1802" max="1802" width="16.5" style="316" bestFit="1" customWidth="1"/>
    <col min="1803" max="2048" width="9.33203125" style="316" customWidth="1"/>
    <col min="2049" max="2049" width="125.33203125" style="316" bestFit="1" customWidth="1"/>
    <col min="2050" max="2050" width="4.16015625" style="316" bestFit="1" customWidth="1"/>
    <col min="2051" max="2051" width="6.83203125" style="316" bestFit="1" customWidth="1"/>
    <col min="2052" max="2052" width="9.33203125" style="316" bestFit="1" customWidth="1"/>
    <col min="2053" max="2053" width="16.5" style="316" bestFit="1" customWidth="1"/>
    <col min="2054" max="2054" width="7.16015625" style="316" bestFit="1" customWidth="1"/>
    <col min="2055" max="2055" width="8.33203125" style="316" bestFit="1" customWidth="1"/>
    <col min="2056" max="2056" width="16.5" style="316" bestFit="1" customWidth="1"/>
    <col min="2057" max="2057" width="9.33203125" style="316" bestFit="1" customWidth="1"/>
    <col min="2058" max="2058" width="16.5" style="316" bestFit="1" customWidth="1"/>
    <col min="2059" max="2304" width="9.33203125" style="316" customWidth="1"/>
    <col min="2305" max="2305" width="125.33203125" style="316" bestFit="1" customWidth="1"/>
    <col min="2306" max="2306" width="4.16015625" style="316" bestFit="1" customWidth="1"/>
    <col min="2307" max="2307" width="6.83203125" style="316" bestFit="1" customWidth="1"/>
    <col min="2308" max="2308" width="9.33203125" style="316" bestFit="1" customWidth="1"/>
    <col min="2309" max="2309" width="16.5" style="316" bestFit="1" customWidth="1"/>
    <col min="2310" max="2310" width="7.16015625" style="316" bestFit="1" customWidth="1"/>
    <col min="2311" max="2311" width="8.33203125" style="316" bestFit="1" customWidth="1"/>
    <col min="2312" max="2312" width="16.5" style="316" bestFit="1" customWidth="1"/>
    <col min="2313" max="2313" width="9.33203125" style="316" bestFit="1" customWidth="1"/>
    <col min="2314" max="2314" width="16.5" style="316" bestFit="1" customWidth="1"/>
    <col min="2315" max="2560" width="9.33203125" style="316" customWidth="1"/>
    <col min="2561" max="2561" width="125.33203125" style="316" bestFit="1" customWidth="1"/>
    <col min="2562" max="2562" width="4.16015625" style="316" bestFit="1" customWidth="1"/>
    <col min="2563" max="2563" width="6.83203125" style="316" bestFit="1" customWidth="1"/>
    <col min="2564" max="2564" width="9.33203125" style="316" bestFit="1" customWidth="1"/>
    <col min="2565" max="2565" width="16.5" style="316" bestFit="1" customWidth="1"/>
    <col min="2566" max="2566" width="7.16015625" style="316" bestFit="1" customWidth="1"/>
    <col min="2567" max="2567" width="8.33203125" style="316" bestFit="1" customWidth="1"/>
    <col min="2568" max="2568" width="16.5" style="316" bestFit="1" customWidth="1"/>
    <col min="2569" max="2569" width="9.33203125" style="316" bestFit="1" customWidth="1"/>
    <col min="2570" max="2570" width="16.5" style="316" bestFit="1" customWidth="1"/>
    <col min="2571" max="2816" width="9.33203125" style="316" customWidth="1"/>
    <col min="2817" max="2817" width="125.33203125" style="316" bestFit="1" customWidth="1"/>
    <col min="2818" max="2818" width="4.16015625" style="316" bestFit="1" customWidth="1"/>
    <col min="2819" max="2819" width="6.83203125" style="316" bestFit="1" customWidth="1"/>
    <col min="2820" max="2820" width="9.33203125" style="316" bestFit="1" customWidth="1"/>
    <col min="2821" max="2821" width="16.5" style="316" bestFit="1" customWidth="1"/>
    <col min="2822" max="2822" width="7.16015625" style="316" bestFit="1" customWidth="1"/>
    <col min="2823" max="2823" width="8.33203125" style="316" bestFit="1" customWidth="1"/>
    <col min="2824" max="2824" width="16.5" style="316" bestFit="1" customWidth="1"/>
    <col min="2825" max="2825" width="9.33203125" style="316" bestFit="1" customWidth="1"/>
    <col min="2826" max="2826" width="16.5" style="316" bestFit="1" customWidth="1"/>
    <col min="2827" max="3072" width="9.33203125" style="316" customWidth="1"/>
    <col min="3073" max="3073" width="125.33203125" style="316" bestFit="1" customWidth="1"/>
    <col min="3074" max="3074" width="4.16015625" style="316" bestFit="1" customWidth="1"/>
    <col min="3075" max="3075" width="6.83203125" style="316" bestFit="1" customWidth="1"/>
    <col min="3076" max="3076" width="9.33203125" style="316" bestFit="1" customWidth="1"/>
    <col min="3077" max="3077" width="16.5" style="316" bestFit="1" customWidth="1"/>
    <col min="3078" max="3078" width="7.16015625" style="316" bestFit="1" customWidth="1"/>
    <col min="3079" max="3079" width="8.33203125" style="316" bestFit="1" customWidth="1"/>
    <col min="3080" max="3080" width="16.5" style="316" bestFit="1" customWidth="1"/>
    <col min="3081" max="3081" width="9.33203125" style="316" bestFit="1" customWidth="1"/>
    <col min="3082" max="3082" width="16.5" style="316" bestFit="1" customWidth="1"/>
    <col min="3083" max="3328" width="9.33203125" style="316" customWidth="1"/>
    <col min="3329" max="3329" width="125.33203125" style="316" bestFit="1" customWidth="1"/>
    <col min="3330" max="3330" width="4.16015625" style="316" bestFit="1" customWidth="1"/>
    <col min="3331" max="3331" width="6.83203125" style="316" bestFit="1" customWidth="1"/>
    <col min="3332" max="3332" width="9.33203125" style="316" bestFit="1" customWidth="1"/>
    <col min="3333" max="3333" width="16.5" style="316" bestFit="1" customWidth="1"/>
    <col min="3334" max="3334" width="7.16015625" style="316" bestFit="1" customWidth="1"/>
    <col min="3335" max="3335" width="8.33203125" style="316" bestFit="1" customWidth="1"/>
    <col min="3336" max="3336" width="16.5" style="316" bestFit="1" customWidth="1"/>
    <col min="3337" max="3337" width="9.33203125" style="316" bestFit="1" customWidth="1"/>
    <col min="3338" max="3338" width="16.5" style="316" bestFit="1" customWidth="1"/>
    <col min="3339" max="3584" width="9.33203125" style="316" customWidth="1"/>
    <col min="3585" max="3585" width="125.33203125" style="316" bestFit="1" customWidth="1"/>
    <col min="3586" max="3586" width="4.16015625" style="316" bestFit="1" customWidth="1"/>
    <col min="3587" max="3587" width="6.83203125" style="316" bestFit="1" customWidth="1"/>
    <col min="3588" max="3588" width="9.33203125" style="316" bestFit="1" customWidth="1"/>
    <col min="3589" max="3589" width="16.5" style="316" bestFit="1" customWidth="1"/>
    <col min="3590" max="3590" width="7.16015625" style="316" bestFit="1" customWidth="1"/>
    <col min="3591" max="3591" width="8.33203125" style="316" bestFit="1" customWidth="1"/>
    <col min="3592" max="3592" width="16.5" style="316" bestFit="1" customWidth="1"/>
    <col min="3593" max="3593" width="9.33203125" style="316" bestFit="1" customWidth="1"/>
    <col min="3594" max="3594" width="16.5" style="316" bestFit="1" customWidth="1"/>
    <col min="3595" max="3840" width="9.33203125" style="316" customWidth="1"/>
    <col min="3841" max="3841" width="125.33203125" style="316" bestFit="1" customWidth="1"/>
    <col min="3842" max="3842" width="4.16015625" style="316" bestFit="1" customWidth="1"/>
    <col min="3843" max="3843" width="6.83203125" style="316" bestFit="1" customWidth="1"/>
    <col min="3844" max="3844" width="9.33203125" style="316" bestFit="1" customWidth="1"/>
    <col min="3845" max="3845" width="16.5" style="316" bestFit="1" customWidth="1"/>
    <col min="3846" max="3846" width="7.16015625" style="316" bestFit="1" customWidth="1"/>
    <col min="3847" max="3847" width="8.33203125" style="316" bestFit="1" customWidth="1"/>
    <col min="3848" max="3848" width="16.5" style="316" bestFit="1" customWidth="1"/>
    <col min="3849" max="3849" width="9.33203125" style="316" bestFit="1" customWidth="1"/>
    <col min="3850" max="3850" width="16.5" style="316" bestFit="1" customWidth="1"/>
    <col min="3851" max="4096" width="9.33203125" style="316" customWidth="1"/>
    <col min="4097" max="4097" width="125.33203125" style="316" bestFit="1" customWidth="1"/>
    <col min="4098" max="4098" width="4.16015625" style="316" bestFit="1" customWidth="1"/>
    <col min="4099" max="4099" width="6.83203125" style="316" bestFit="1" customWidth="1"/>
    <col min="4100" max="4100" width="9.33203125" style="316" bestFit="1" customWidth="1"/>
    <col min="4101" max="4101" width="16.5" style="316" bestFit="1" customWidth="1"/>
    <col min="4102" max="4102" width="7.16015625" style="316" bestFit="1" customWidth="1"/>
    <col min="4103" max="4103" width="8.33203125" style="316" bestFit="1" customWidth="1"/>
    <col min="4104" max="4104" width="16.5" style="316" bestFit="1" customWidth="1"/>
    <col min="4105" max="4105" width="9.33203125" style="316" bestFit="1" customWidth="1"/>
    <col min="4106" max="4106" width="16.5" style="316" bestFit="1" customWidth="1"/>
    <col min="4107" max="4352" width="9.33203125" style="316" customWidth="1"/>
    <col min="4353" max="4353" width="125.33203125" style="316" bestFit="1" customWidth="1"/>
    <col min="4354" max="4354" width="4.16015625" style="316" bestFit="1" customWidth="1"/>
    <col min="4355" max="4355" width="6.83203125" style="316" bestFit="1" customWidth="1"/>
    <col min="4356" max="4356" width="9.33203125" style="316" bestFit="1" customWidth="1"/>
    <col min="4357" max="4357" width="16.5" style="316" bestFit="1" customWidth="1"/>
    <col min="4358" max="4358" width="7.16015625" style="316" bestFit="1" customWidth="1"/>
    <col min="4359" max="4359" width="8.33203125" style="316" bestFit="1" customWidth="1"/>
    <col min="4360" max="4360" width="16.5" style="316" bestFit="1" customWidth="1"/>
    <col min="4361" max="4361" width="9.33203125" style="316" bestFit="1" customWidth="1"/>
    <col min="4362" max="4362" width="16.5" style="316" bestFit="1" customWidth="1"/>
    <col min="4363" max="4608" width="9.33203125" style="316" customWidth="1"/>
    <col min="4609" max="4609" width="125.33203125" style="316" bestFit="1" customWidth="1"/>
    <col min="4610" max="4610" width="4.16015625" style="316" bestFit="1" customWidth="1"/>
    <col min="4611" max="4611" width="6.83203125" style="316" bestFit="1" customWidth="1"/>
    <col min="4612" max="4612" width="9.33203125" style="316" bestFit="1" customWidth="1"/>
    <col min="4613" max="4613" width="16.5" style="316" bestFit="1" customWidth="1"/>
    <col min="4614" max="4614" width="7.16015625" style="316" bestFit="1" customWidth="1"/>
    <col min="4615" max="4615" width="8.33203125" style="316" bestFit="1" customWidth="1"/>
    <col min="4616" max="4616" width="16.5" style="316" bestFit="1" customWidth="1"/>
    <col min="4617" max="4617" width="9.33203125" style="316" bestFit="1" customWidth="1"/>
    <col min="4618" max="4618" width="16.5" style="316" bestFit="1" customWidth="1"/>
    <col min="4619" max="4864" width="9.33203125" style="316" customWidth="1"/>
    <col min="4865" max="4865" width="125.33203125" style="316" bestFit="1" customWidth="1"/>
    <col min="4866" max="4866" width="4.16015625" style="316" bestFit="1" customWidth="1"/>
    <col min="4867" max="4867" width="6.83203125" style="316" bestFit="1" customWidth="1"/>
    <col min="4868" max="4868" width="9.33203125" style="316" bestFit="1" customWidth="1"/>
    <col min="4869" max="4869" width="16.5" style="316" bestFit="1" customWidth="1"/>
    <col min="4870" max="4870" width="7.16015625" style="316" bestFit="1" customWidth="1"/>
    <col min="4871" max="4871" width="8.33203125" style="316" bestFit="1" customWidth="1"/>
    <col min="4872" max="4872" width="16.5" style="316" bestFit="1" customWidth="1"/>
    <col min="4873" max="4873" width="9.33203125" style="316" bestFit="1" customWidth="1"/>
    <col min="4874" max="4874" width="16.5" style="316" bestFit="1" customWidth="1"/>
    <col min="4875" max="5120" width="9.33203125" style="316" customWidth="1"/>
    <col min="5121" max="5121" width="125.33203125" style="316" bestFit="1" customWidth="1"/>
    <col min="5122" max="5122" width="4.16015625" style="316" bestFit="1" customWidth="1"/>
    <col min="5123" max="5123" width="6.83203125" style="316" bestFit="1" customWidth="1"/>
    <col min="5124" max="5124" width="9.33203125" style="316" bestFit="1" customWidth="1"/>
    <col min="5125" max="5125" width="16.5" style="316" bestFit="1" customWidth="1"/>
    <col min="5126" max="5126" width="7.16015625" style="316" bestFit="1" customWidth="1"/>
    <col min="5127" max="5127" width="8.33203125" style="316" bestFit="1" customWidth="1"/>
    <col min="5128" max="5128" width="16.5" style="316" bestFit="1" customWidth="1"/>
    <col min="5129" max="5129" width="9.33203125" style="316" bestFit="1" customWidth="1"/>
    <col min="5130" max="5130" width="16.5" style="316" bestFit="1" customWidth="1"/>
    <col min="5131" max="5376" width="9.33203125" style="316" customWidth="1"/>
    <col min="5377" max="5377" width="125.33203125" style="316" bestFit="1" customWidth="1"/>
    <col min="5378" max="5378" width="4.16015625" style="316" bestFit="1" customWidth="1"/>
    <col min="5379" max="5379" width="6.83203125" style="316" bestFit="1" customWidth="1"/>
    <col min="5380" max="5380" width="9.33203125" style="316" bestFit="1" customWidth="1"/>
    <col min="5381" max="5381" width="16.5" style="316" bestFit="1" customWidth="1"/>
    <col min="5382" max="5382" width="7.16015625" style="316" bestFit="1" customWidth="1"/>
    <col min="5383" max="5383" width="8.33203125" style="316" bestFit="1" customWidth="1"/>
    <col min="5384" max="5384" width="16.5" style="316" bestFit="1" customWidth="1"/>
    <col min="5385" max="5385" width="9.33203125" style="316" bestFit="1" customWidth="1"/>
    <col min="5386" max="5386" width="16.5" style="316" bestFit="1" customWidth="1"/>
    <col min="5387" max="5632" width="9.33203125" style="316" customWidth="1"/>
    <col min="5633" max="5633" width="125.33203125" style="316" bestFit="1" customWidth="1"/>
    <col min="5634" max="5634" width="4.16015625" style="316" bestFit="1" customWidth="1"/>
    <col min="5635" max="5635" width="6.83203125" style="316" bestFit="1" customWidth="1"/>
    <col min="5636" max="5636" width="9.33203125" style="316" bestFit="1" customWidth="1"/>
    <col min="5637" max="5637" width="16.5" style="316" bestFit="1" customWidth="1"/>
    <col min="5638" max="5638" width="7.16015625" style="316" bestFit="1" customWidth="1"/>
    <col min="5639" max="5639" width="8.33203125" style="316" bestFit="1" customWidth="1"/>
    <col min="5640" max="5640" width="16.5" style="316" bestFit="1" customWidth="1"/>
    <col min="5641" max="5641" width="9.33203125" style="316" bestFit="1" customWidth="1"/>
    <col min="5642" max="5642" width="16.5" style="316" bestFit="1" customWidth="1"/>
    <col min="5643" max="5888" width="9.33203125" style="316" customWidth="1"/>
    <col min="5889" max="5889" width="125.33203125" style="316" bestFit="1" customWidth="1"/>
    <col min="5890" max="5890" width="4.16015625" style="316" bestFit="1" customWidth="1"/>
    <col min="5891" max="5891" width="6.83203125" style="316" bestFit="1" customWidth="1"/>
    <col min="5892" max="5892" width="9.33203125" style="316" bestFit="1" customWidth="1"/>
    <col min="5893" max="5893" width="16.5" style="316" bestFit="1" customWidth="1"/>
    <col min="5894" max="5894" width="7.16015625" style="316" bestFit="1" customWidth="1"/>
    <col min="5895" max="5895" width="8.33203125" style="316" bestFit="1" customWidth="1"/>
    <col min="5896" max="5896" width="16.5" style="316" bestFit="1" customWidth="1"/>
    <col min="5897" max="5897" width="9.33203125" style="316" bestFit="1" customWidth="1"/>
    <col min="5898" max="5898" width="16.5" style="316" bestFit="1" customWidth="1"/>
    <col min="5899" max="6144" width="9.33203125" style="316" customWidth="1"/>
    <col min="6145" max="6145" width="125.33203125" style="316" bestFit="1" customWidth="1"/>
    <col min="6146" max="6146" width="4.16015625" style="316" bestFit="1" customWidth="1"/>
    <col min="6147" max="6147" width="6.83203125" style="316" bestFit="1" customWidth="1"/>
    <col min="6148" max="6148" width="9.33203125" style="316" bestFit="1" customWidth="1"/>
    <col min="6149" max="6149" width="16.5" style="316" bestFit="1" customWidth="1"/>
    <col min="6150" max="6150" width="7.16015625" style="316" bestFit="1" customWidth="1"/>
    <col min="6151" max="6151" width="8.33203125" style="316" bestFit="1" customWidth="1"/>
    <col min="6152" max="6152" width="16.5" style="316" bestFit="1" customWidth="1"/>
    <col min="6153" max="6153" width="9.33203125" style="316" bestFit="1" customWidth="1"/>
    <col min="6154" max="6154" width="16.5" style="316" bestFit="1" customWidth="1"/>
    <col min="6155" max="6400" width="9.33203125" style="316" customWidth="1"/>
    <col min="6401" max="6401" width="125.33203125" style="316" bestFit="1" customWidth="1"/>
    <col min="6402" max="6402" width="4.16015625" style="316" bestFit="1" customWidth="1"/>
    <col min="6403" max="6403" width="6.83203125" style="316" bestFit="1" customWidth="1"/>
    <col min="6404" max="6404" width="9.33203125" style="316" bestFit="1" customWidth="1"/>
    <col min="6405" max="6405" width="16.5" style="316" bestFit="1" customWidth="1"/>
    <col min="6406" max="6406" width="7.16015625" style="316" bestFit="1" customWidth="1"/>
    <col min="6407" max="6407" width="8.33203125" style="316" bestFit="1" customWidth="1"/>
    <col min="6408" max="6408" width="16.5" style="316" bestFit="1" customWidth="1"/>
    <col min="6409" max="6409" width="9.33203125" style="316" bestFit="1" customWidth="1"/>
    <col min="6410" max="6410" width="16.5" style="316" bestFit="1" customWidth="1"/>
    <col min="6411" max="6656" width="9.33203125" style="316" customWidth="1"/>
    <col min="6657" max="6657" width="125.33203125" style="316" bestFit="1" customWidth="1"/>
    <col min="6658" max="6658" width="4.16015625" style="316" bestFit="1" customWidth="1"/>
    <col min="6659" max="6659" width="6.83203125" style="316" bestFit="1" customWidth="1"/>
    <col min="6660" max="6660" width="9.33203125" style="316" bestFit="1" customWidth="1"/>
    <col min="6661" max="6661" width="16.5" style="316" bestFit="1" customWidth="1"/>
    <col min="6662" max="6662" width="7.16015625" style="316" bestFit="1" customWidth="1"/>
    <col min="6663" max="6663" width="8.33203125" style="316" bestFit="1" customWidth="1"/>
    <col min="6664" max="6664" width="16.5" style="316" bestFit="1" customWidth="1"/>
    <col min="6665" max="6665" width="9.33203125" style="316" bestFit="1" customWidth="1"/>
    <col min="6666" max="6666" width="16.5" style="316" bestFit="1" customWidth="1"/>
    <col min="6667" max="6912" width="9.33203125" style="316" customWidth="1"/>
    <col min="6913" max="6913" width="125.33203125" style="316" bestFit="1" customWidth="1"/>
    <col min="6914" max="6914" width="4.16015625" style="316" bestFit="1" customWidth="1"/>
    <col min="6915" max="6915" width="6.83203125" style="316" bestFit="1" customWidth="1"/>
    <col min="6916" max="6916" width="9.33203125" style="316" bestFit="1" customWidth="1"/>
    <col min="6917" max="6917" width="16.5" style="316" bestFit="1" customWidth="1"/>
    <col min="6918" max="6918" width="7.16015625" style="316" bestFit="1" customWidth="1"/>
    <col min="6919" max="6919" width="8.33203125" style="316" bestFit="1" customWidth="1"/>
    <col min="6920" max="6920" width="16.5" style="316" bestFit="1" customWidth="1"/>
    <col min="6921" max="6921" width="9.33203125" style="316" bestFit="1" customWidth="1"/>
    <col min="6922" max="6922" width="16.5" style="316" bestFit="1" customWidth="1"/>
    <col min="6923" max="7168" width="9.33203125" style="316" customWidth="1"/>
    <col min="7169" max="7169" width="125.33203125" style="316" bestFit="1" customWidth="1"/>
    <col min="7170" max="7170" width="4.16015625" style="316" bestFit="1" customWidth="1"/>
    <col min="7171" max="7171" width="6.83203125" style="316" bestFit="1" customWidth="1"/>
    <col min="7172" max="7172" width="9.33203125" style="316" bestFit="1" customWidth="1"/>
    <col min="7173" max="7173" width="16.5" style="316" bestFit="1" customWidth="1"/>
    <col min="7174" max="7174" width="7.16015625" style="316" bestFit="1" customWidth="1"/>
    <col min="7175" max="7175" width="8.33203125" style="316" bestFit="1" customWidth="1"/>
    <col min="7176" max="7176" width="16.5" style="316" bestFit="1" customWidth="1"/>
    <col min="7177" max="7177" width="9.33203125" style="316" bestFit="1" customWidth="1"/>
    <col min="7178" max="7178" width="16.5" style="316" bestFit="1" customWidth="1"/>
    <col min="7179" max="7424" width="9.33203125" style="316" customWidth="1"/>
    <col min="7425" max="7425" width="125.33203125" style="316" bestFit="1" customWidth="1"/>
    <col min="7426" max="7426" width="4.16015625" style="316" bestFit="1" customWidth="1"/>
    <col min="7427" max="7427" width="6.83203125" style="316" bestFit="1" customWidth="1"/>
    <col min="7428" max="7428" width="9.33203125" style="316" bestFit="1" customWidth="1"/>
    <col min="7429" max="7429" width="16.5" style="316" bestFit="1" customWidth="1"/>
    <col min="7430" max="7430" width="7.16015625" style="316" bestFit="1" customWidth="1"/>
    <col min="7431" max="7431" width="8.33203125" style="316" bestFit="1" customWidth="1"/>
    <col min="7432" max="7432" width="16.5" style="316" bestFit="1" customWidth="1"/>
    <col min="7433" max="7433" width="9.33203125" style="316" bestFit="1" customWidth="1"/>
    <col min="7434" max="7434" width="16.5" style="316" bestFit="1" customWidth="1"/>
    <col min="7435" max="7680" width="9.33203125" style="316" customWidth="1"/>
    <col min="7681" max="7681" width="125.33203125" style="316" bestFit="1" customWidth="1"/>
    <col min="7682" max="7682" width="4.16015625" style="316" bestFit="1" customWidth="1"/>
    <col min="7683" max="7683" width="6.83203125" style="316" bestFit="1" customWidth="1"/>
    <col min="7684" max="7684" width="9.33203125" style="316" bestFit="1" customWidth="1"/>
    <col min="7685" max="7685" width="16.5" style="316" bestFit="1" customWidth="1"/>
    <col min="7686" max="7686" width="7.16015625" style="316" bestFit="1" customWidth="1"/>
    <col min="7687" max="7687" width="8.33203125" style="316" bestFit="1" customWidth="1"/>
    <col min="7688" max="7688" width="16.5" style="316" bestFit="1" customWidth="1"/>
    <col min="7689" max="7689" width="9.33203125" style="316" bestFit="1" customWidth="1"/>
    <col min="7690" max="7690" width="16.5" style="316" bestFit="1" customWidth="1"/>
    <col min="7691" max="7936" width="9.33203125" style="316" customWidth="1"/>
    <col min="7937" max="7937" width="125.33203125" style="316" bestFit="1" customWidth="1"/>
    <col min="7938" max="7938" width="4.16015625" style="316" bestFit="1" customWidth="1"/>
    <col min="7939" max="7939" width="6.83203125" style="316" bestFit="1" customWidth="1"/>
    <col min="7940" max="7940" width="9.33203125" style="316" bestFit="1" customWidth="1"/>
    <col min="7941" max="7941" width="16.5" style="316" bestFit="1" customWidth="1"/>
    <col min="7942" max="7942" width="7.16015625" style="316" bestFit="1" customWidth="1"/>
    <col min="7943" max="7943" width="8.33203125" style="316" bestFit="1" customWidth="1"/>
    <col min="7944" max="7944" width="16.5" style="316" bestFit="1" customWidth="1"/>
    <col min="7945" max="7945" width="9.33203125" style="316" bestFit="1" customWidth="1"/>
    <col min="7946" max="7946" width="16.5" style="316" bestFit="1" customWidth="1"/>
    <col min="7947" max="8192" width="9.33203125" style="316" customWidth="1"/>
    <col min="8193" max="8193" width="125.33203125" style="316" bestFit="1" customWidth="1"/>
    <col min="8194" max="8194" width="4.16015625" style="316" bestFit="1" customWidth="1"/>
    <col min="8195" max="8195" width="6.83203125" style="316" bestFit="1" customWidth="1"/>
    <col min="8196" max="8196" width="9.33203125" style="316" bestFit="1" customWidth="1"/>
    <col min="8197" max="8197" width="16.5" style="316" bestFit="1" customWidth="1"/>
    <col min="8198" max="8198" width="7.16015625" style="316" bestFit="1" customWidth="1"/>
    <col min="8199" max="8199" width="8.33203125" style="316" bestFit="1" customWidth="1"/>
    <col min="8200" max="8200" width="16.5" style="316" bestFit="1" customWidth="1"/>
    <col min="8201" max="8201" width="9.33203125" style="316" bestFit="1" customWidth="1"/>
    <col min="8202" max="8202" width="16.5" style="316" bestFit="1" customWidth="1"/>
    <col min="8203" max="8448" width="9.33203125" style="316" customWidth="1"/>
    <col min="8449" max="8449" width="125.33203125" style="316" bestFit="1" customWidth="1"/>
    <col min="8450" max="8450" width="4.16015625" style="316" bestFit="1" customWidth="1"/>
    <col min="8451" max="8451" width="6.83203125" style="316" bestFit="1" customWidth="1"/>
    <col min="8452" max="8452" width="9.33203125" style="316" bestFit="1" customWidth="1"/>
    <col min="8453" max="8453" width="16.5" style="316" bestFit="1" customWidth="1"/>
    <col min="8454" max="8454" width="7.16015625" style="316" bestFit="1" customWidth="1"/>
    <col min="8455" max="8455" width="8.33203125" style="316" bestFit="1" customWidth="1"/>
    <col min="8456" max="8456" width="16.5" style="316" bestFit="1" customWidth="1"/>
    <col min="8457" max="8457" width="9.33203125" style="316" bestFit="1" customWidth="1"/>
    <col min="8458" max="8458" width="16.5" style="316" bestFit="1" customWidth="1"/>
    <col min="8459" max="8704" width="9.33203125" style="316" customWidth="1"/>
    <col min="8705" max="8705" width="125.33203125" style="316" bestFit="1" customWidth="1"/>
    <col min="8706" max="8706" width="4.16015625" style="316" bestFit="1" customWidth="1"/>
    <col min="8707" max="8707" width="6.83203125" style="316" bestFit="1" customWidth="1"/>
    <col min="8708" max="8708" width="9.33203125" style="316" bestFit="1" customWidth="1"/>
    <col min="8709" max="8709" width="16.5" style="316" bestFit="1" customWidth="1"/>
    <col min="8710" max="8710" width="7.16015625" style="316" bestFit="1" customWidth="1"/>
    <col min="8711" max="8711" width="8.33203125" style="316" bestFit="1" customWidth="1"/>
    <col min="8712" max="8712" width="16.5" style="316" bestFit="1" customWidth="1"/>
    <col min="8713" max="8713" width="9.33203125" style="316" bestFit="1" customWidth="1"/>
    <col min="8714" max="8714" width="16.5" style="316" bestFit="1" customWidth="1"/>
    <col min="8715" max="8960" width="9.33203125" style="316" customWidth="1"/>
    <col min="8961" max="8961" width="125.33203125" style="316" bestFit="1" customWidth="1"/>
    <col min="8962" max="8962" width="4.16015625" style="316" bestFit="1" customWidth="1"/>
    <col min="8963" max="8963" width="6.83203125" style="316" bestFit="1" customWidth="1"/>
    <col min="8964" max="8964" width="9.33203125" style="316" bestFit="1" customWidth="1"/>
    <col min="8965" max="8965" width="16.5" style="316" bestFit="1" customWidth="1"/>
    <col min="8966" max="8966" width="7.16015625" style="316" bestFit="1" customWidth="1"/>
    <col min="8967" max="8967" width="8.33203125" style="316" bestFit="1" customWidth="1"/>
    <col min="8968" max="8968" width="16.5" style="316" bestFit="1" customWidth="1"/>
    <col min="8969" max="8969" width="9.33203125" style="316" bestFit="1" customWidth="1"/>
    <col min="8970" max="8970" width="16.5" style="316" bestFit="1" customWidth="1"/>
    <col min="8971" max="9216" width="9.33203125" style="316" customWidth="1"/>
    <col min="9217" max="9217" width="125.33203125" style="316" bestFit="1" customWidth="1"/>
    <col min="9218" max="9218" width="4.16015625" style="316" bestFit="1" customWidth="1"/>
    <col min="9219" max="9219" width="6.83203125" style="316" bestFit="1" customWidth="1"/>
    <col min="9220" max="9220" width="9.33203125" style="316" bestFit="1" customWidth="1"/>
    <col min="9221" max="9221" width="16.5" style="316" bestFit="1" customWidth="1"/>
    <col min="9222" max="9222" width="7.16015625" style="316" bestFit="1" customWidth="1"/>
    <col min="9223" max="9223" width="8.33203125" style="316" bestFit="1" customWidth="1"/>
    <col min="9224" max="9224" width="16.5" style="316" bestFit="1" customWidth="1"/>
    <col min="9225" max="9225" width="9.33203125" style="316" bestFit="1" customWidth="1"/>
    <col min="9226" max="9226" width="16.5" style="316" bestFit="1" customWidth="1"/>
    <col min="9227" max="9472" width="9.33203125" style="316" customWidth="1"/>
    <col min="9473" max="9473" width="125.33203125" style="316" bestFit="1" customWidth="1"/>
    <col min="9474" max="9474" width="4.16015625" style="316" bestFit="1" customWidth="1"/>
    <col min="9475" max="9475" width="6.83203125" style="316" bestFit="1" customWidth="1"/>
    <col min="9476" max="9476" width="9.33203125" style="316" bestFit="1" customWidth="1"/>
    <col min="9477" max="9477" width="16.5" style="316" bestFit="1" customWidth="1"/>
    <col min="9478" max="9478" width="7.16015625" style="316" bestFit="1" customWidth="1"/>
    <col min="9479" max="9479" width="8.33203125" style="316" bestFit="1" customWidth="1"/>
    <col min="9480" max="9480" width="16.5" style="316" bestFit="1" customWidth="1"/>
    <col min="9481" max="9481" width="9.33203125" style="316" bestFit="1" customWidth="1"/>
    <col min="9482" max="9482" width="16.5" style="316" bestFit="1" customWidth="1"/>
    <col min="9483" max="9728" width="9.33203125" style="316" customWidth="1"/>
    <col min="9729" max="9729" width="125.33203125" style="316" bestFit="1" customWidth="1"/>
    <col min="9730" max="9730" width="4.16015625" style="316" bestFit="1" customWidth="1"/>
    <col min="9731" max="9731" width="6.83203125" style="316" bestFit="1" customWidth="1"/>
    <col min="9732" max="9732" width="9.33203125" style="316" bestFit="1" customWidth="1"/>
    <col min="9733" max="9733" width="16.5" style="316" bestFit="1" customWidth="1"/>
    <col min="9734" max="9734" width="7.16015625" style="316" bestFit="1" customWidth="1"/>
    <col min="9735" max="9735" width="8.33203125" style="316" bestFit="1" customWidth="1"/>
    <col min="9736" max="9736" width="16.5" style="316" bestFit="1" customWidth="1"/>
    <col min="9737" max="9737" width="9.33203125" style="316" bestFit="1" customWidth="1"/>
    <col min="9738" max="9738" width="16.5" style="316" bestFit="1" customWidth="1"/>
    <col min="9739" max="9984" width="9.33203125" style="316" customWidth="1"/>
    <col min="9985" max="9985" width="125.33203125" style="316" bestFit="1" customWidth="1"/>
    <col min="9986" max="9986" width="4.16015625" style="316" bestFit="1" customWidth="1"/>
    <col min="9987" max="9987" width="6.83203125" style="316" bestFit="1" customWidth="1"/>
    <col min="9988" max="9988" width="9.33203125" style="316" bestFit="1" customWidth="1"/>
    <col min="9989" max="9989" width="16.5" style="316" bestFit="1" customWidth="1"/>
    <col min="9990" max="9990" width="7.16015625" style="316" bestFit="1" customWidth="1"/>
    <col min="9991" max="9991" width="8.33203125" style="316" bestFit="1" customWidth="1"/>
    <col min="9992" max="9992" width="16.5" style="316" bestFit="1" customWidth="1"/>
    <col min="9993" max="9993" width="9.33203125" style="316" bestFit="1" customWidth="1"/>
    <col min="9994" max="9994" width="16.5" style="316" bestFit="1" customWidth="1"/>
    <col min="9995" max="10240" width="9.33203125" style="316" customWidth="1"/>
    <col min="10241" max="10241" width="125.33203125" style="316" bestFit="1" customWidth="1"/>
    <col min="10242" max="10242" width="4.16015625" style="316" bestFit="1" customWidth="1"/>
    <col min="10243" max="10243" width="6.83203125" style="316" bestFit="1" customWidth="1"/>
    <col min="10244" max="10244" width="9.33203125" style="316" bestFit="1" customWidth="1"/>
    <col min="10245" max="10245" width="16.5" style="316" bestFit="1" customWidth="1"/>
    <col min="10246" max="10246" width="7.16015625" style="316" bestFit="1" customWidth="1"/>
    <col min="10247" max="10247" width="8.33203125" style="316" bestFit="1" customWidth="1"/>
    <col min="10248" max="10248" width="16.5" style="316" bestFit="1" customWidth="1"/>
    <col min="10249" max="10249" width="9.33203125" style="316" bestFit="1" customWidth="1"/>
    <col min="10250" max="10250" width="16.5" style="316" bestFit="1" customWidth="1"/>
    <col min="10251" max="10496" width="9.33203125" style="316" customWidth="1"/>
    <col min="10497" max="10497" width="125.33203125" style="316" bestFit="1" customWidth="1"/>
    <col min="10498" max="10498" width="4.16015625" style="316" bestFit="1" customWidth="1"/>
    <col min="10499" max="10499" width="6.83203125" style="316" bestFit="1" customWidth="1"/>
    <col min="10500" max="10500" width="9.33203125" style="316" bestFit="1" customWidth="1"/>
    <col min="10501" max="10501" width="16.5" style="316" bestFit="1" customWidth="1"/>
    <col min="10502" max="10502" width="7.16015625" style="316" bestFit="1" customWidth="1"/>
    <col min="10503" max="10503" width="8.33203125" style="316" bestFit="1" customWidth="1"/>
    <col min="10504" max="10504" width="16.5" style="316" bestFit="1" customWidth="1"/>
    <col min="10505" max="10505" width="9.33203125" style="316" bestFit="1" customWidth="1"/>
    <col min="10506" max="10506" width="16.5" style="316" bestFit="1" customWidth="1"/>
    <col min="10507" max="10752" width="9.33203125" style="316" customWidth="1"/>
    <col min="10753" max="10753" width="125.33203125" style="316" bestFit="1" customWidth="1"/>
    <col min="10754" max="10754" width="4.16015625" style="316" bestFit="1" customWidth="1"/>
    <col min="10755" max="10755" width="6.83203125" style="316" bestFit="1" customWidth="1"/>
    <col min="10756" max="10756" width="9.33203125" style="316" bestFit="1" customWidth="1"/>
    <col min="10757" max="10757" width="16.5" style="316" bestFit="1" customWidth="1"/>
    <col min="10758" max="10758" width="7.16015625" style="316" bestFit="1" customWidth="1"/>
    <col min="10759" max="10759" width="8.33203125" style="316" bestFit="1" customWidth="1"/>
    <col min="10760" max="10760" width="16.5" style="316" bestFit="1" customWidth="1"/>
    <col min="10761" max="10761" width="9.33203125" style="316" bestFit="1" customWidth="1"/>
    <col min="10762" max="10762" width="16.5" style="316" bestFit="1" customWidth="1"/>
    <col min="10763" max="11008" width="9.33203125" style="316" customWidth="1"/>
    <col min="11009" max="11009" width="125.33203125" style="316" bestFit="1" customWidth="1"/>
    <col min="11010" max="11010" width="4.16015625" style="316" bestFit="1" customWidth="1"/>
    <col min="11011" max="11011" width="6.83203125" style="316" bestFit="1" customWidth="1"/>
    <col min="11012" max="11012" width="9.33203125" style="316" bestFit="1" customWidth="1"/>
    <col min="11013" max="11013" width="16.5" style="316" bestFit="1" customWidth="1"/>
    <col min="11014" max="11014" width="7.16015625" style="316" bestFit="1" customWidth="1"/>
    <col min="11015" max="11015" width="8.33203125" style="316" bestFit="1" customWidth="1"/>
    <col min="11016" max="11016" width="16.5" style="316" bestFit="1" customWidth="1"/>
    <col min="11017" max="11017" width="9.33203125" style="316" bestFit="1" customWidth="1"/>
    <col min="11018" max="11018" width="16.5" style="316" bestFit="1" customWidth="1"/>
    <col min="11019" max="11264" width="9.33203125" style="316" customWidth="1"/>
    <col min="11265" max="11265" width="125.33203125" style="316" bestFit="1" customWidth="1"/>
    <col min="11266" max="11266" width="4.16015625" style="316" bestFit="1" customWidth="1"/>
    <col min="11267" max="11267" width="6.83203125" style="316" bestFit="1" customWidth="1"/>
    <col min="11268" max="11268" width="9.33203125" style="316" bestFit="1" customWidth="1"/>
    <col min="11269" max="11269" width="16.5" style="316" bestFit="1" customWidth="1"/>
    <col min="11270" max="11270" width="7.16015625" style="316" bestFit="1" customWidth="1"/>
    <col min="11271" max="11271" width="8.33203125" style="316" bestFit="1" customWidth="1"/>
    <col min="11272" max="11272" width="16.5" style="316" bestFit="1" customWidth="1"/>
    <col min="11273" max="11273" width="9.33203125" style="316" bestFit="1" customWidth="1"/>
    <col min="11274" max="11274" width="16.5" style="316" bestFit="1" customWidth="1"/>
    <col min="11275" max="11520" width="9.33203125" style="316" customWidth="1"/>
    <col min="11521" max="11521" width="125.33203125" style="316" bestFit="1" customWidth="1"/>
    <col min="11522" max="11522" width="4.16015625" style="316" bestFit="1" customWidth="1"/>
    <col min="11523" max="11523" width="6.83203125" style="316" bestFit="1" customWidth="1"/>
    <col min="11524" max="11524" width="9.33203125" style="316" bestFit="1" customWidth="1"/>
    <col min="11525" max="11525" width="16.5" style="316" bestFit="1" customWidth="1"/>
    <col min="11526" max="11526" width="7.16015625" style="316" bestFit="1" customWidth="1"/>
    <col min="11527" max="11527" width="8.33203125" style="316" bestFit="1" customWidth="1"/>
    <col min="11528" max="11528" width="16.5" style="316" bestFit="1" customWidth="1"/>
    <col min="11529" max="11529" width="9.33203125" style="316" bestFit="1" customWidth="1"/>
    <col min="11530" max="11530" width="16.5" style="316" bestFit="1" customWidth="1"/>
    <col min="11531" max="11776" width="9.33203125" style="316" customWidth="1"/>
    <col min="11777" max="11777" width="125.33203125" style="316" bestFit="1" customWidth="1"/>
    <col min="11778" max="11778" width="4.16015625" style="316" bestFit="1" customWidth="1"/>
    <col min="11779" max="11779" width="6.83203125" style="316" bestFit="1" customWidth="1"/>
    <col min="11780" max="11780" width="9.33203125" style="316" bestFit="1" customWidth="1"/>
    <col min="11781" max="11781" width="16.5" style="316" bestFit="1" customWidth="1"/>
    <col min="11782" max="11782" width="7.16015625" style="316" bestFit="1" customWidth="1"/>
    <col min="11783" max="11783" width="8.33203125" style="316" bestFit="1" customWidth="1"/>
    <col min="11784" max="11784" width="16.5" style="316" bestFit="1" customWidth="1"/>
    <col min="11785" max="11785" width="9.33203125" style="316" bestFit="1" customWidth="1"/>
    <col min="11786" max="11786" width="16.5" style="316" bestFit="1" customWidth="1"/>
    <col min="11787" max="12032" width="9.33203125" style="316" customWidth="1"/>
    <col min="12033" max="12033" width="125.33203125" style="316" bestFit="1" customWidth="1"/>
    <col min="12034" max="12034" width="4.16015625" style="316" bestFit="1" customWidth="1"/>
    <col min="12035" max="12035" width="6.83203125" style="316" bestFit="1" customWidth="1"/>
    <col min="12036" max="12036" width="9.33203125" style="316" bestFit="1" customWidth="1"/>
    <col min="12037" max="12037" width="16.5" style="316" bestFit="1" customWidth="1"/>
    <col min="12038" max="12038" width="7.16015625" style="316" bestFit="1" customWidth="1"/>
    <col min="12039" max="12039" width="8.33203125" style="316" bestFit="1" customWidth="1"/>
    <col min="12040" max="12040" width="16.5" style="316" bestFit="1" customWidth="1"/>
    <col min="12041" max="12041" width="9.33203125" style="316" bestFit="1" customWidth="1"/>
    <col min="12042" max="12042" width="16.5" style="316" bestFit="1" customWidth="1"/>
    <col min="12043" max="12288" width="9.33203125" style="316" customWidth="1"/>
    <col min="12289" max="12289" width="125.33203125" style="316" bestFit="1" customWidth="1"/>
    <col min="12290" max="12290" width="4.16015625" style="316" bestFit="1" customWidth="1"/>
    <col min="12291" max="12291" width="6.83203125" style="316" bestFit="1" customWidth="1"/>
    <col min="12292" max="12292" width="9.33203125" style="316" bestFit="1" customWidth="1"/>
    <col min="12293" max="12293" width="16.5" style="316" bestFit="1" customWidth="1"/>
    <col min="12294" max="12294" width="7.16015625" style="316" bestFit="1" customWidth="1"/>
    <col min="12295" max="12295" width="8.33203125" style="316" bestFit="1" customWidth="1"/>
    <col min="12296" max="12296" width="16.5" style="316" bestFit="1" customWidth="1"/>
    <col min="12297" max="12297" width="9.33203125" style="316" bestFit="1" customWidth="1"/>
    <col min="12298" max="12298" width="16.5" style="316" bestFit="1" customWidth="1"/>
    <col min="12299" max="12544" width="9.33203125" style="316" customWidth="1"/>
    <col min="12545" max="12545" width="125.33203125" style="316" bestFit="1" customWidth="1"/>
    <col min="12546" max="12546" width="4.16015625" style="316" bestFit="1" customWidth="1"/>
    <col min="12547" max="12547" width="6.83203125" style="316" bestFit="1" customWidth="1"/>
    <col min="12548" max="12548" width="9.33203125" style="316" bestFit="1" customWidth="1"/>
    <col min="12549" max="12549" width="16.5" style="316" bestFit="1" customWidth="1"/>
    <col min="12550" max="12550" width="7.16015625" style="316" bestFit="1" customWidth="1"/>
    <col min="12551" max="12551" width="8.33203125" style="316" bestFit="1" customWidth="1"/>
    <col min="12552" max="12552" width="16.5" style="316" bestFit="1" customWidth="1"/>
    <col min="12553" max="12553" width="9.33203125" style="316" bestFit="1" customWidth="1"/>
    <col min="12554" max="12554" width="16.5" style="316" bestFit="1" customWidth="1"/>
    <col min="12555" max="12800" width="9.33203125" style="316" customWidth="1"/>
    <col min="12801" max="12801" width="125.33203125" style="316" bestFit="1" customWidth="1"/>
    <col min="12802" max="12802" width="4.16015625" style="316" bestFit="1" customWidth="1"/>
    <col min="12803" max="12803" width="6.83203125" style="316" bestFit="1" customWidth="1"/>
    <col min="12804" max="12804" width="9.33203125" style="316" bestFit="1" customWidth="1"/>
    <col min="12805" max="12805" width="16.5" style="316" bestFit="1" customWidth="1"/>
    <col min="12806" max="12806" width="7.16015625" style="316" bestFit="1" customWidth="1"/>
    <col min="12807" max="12807" width="8.33203125" style="316" bestFit="1" customWidth="1"/>
    <col min="12808" max="12808" width="16.5" style="316" bestFit="1" customWidth="1"/>
    <col min="12809" max="12809" width="9.33203125" style="316" bestFit="1" customWidth="1"/>
    <col min="12810" max="12810" width="16.5" style="316" bestFit="1" customWidth="1"/>
    <col min="12811" max="13056" width="9.33203125" style="316" customWidth="1"/>
    <col min="13057" max="13057" width="125.33203125" style="316" bestFit="1" customWidth="1"/>
    <col min="13058" max="13058" width="4.16015625" style="316" bestFit="1" customWidth="1"/>
    <col min="13059" max="13059" width="6.83203125" style="316" bestFit="1" customWidth="1"/>
    <col min="13060" max="13060" width="9.33203125" style="316" bestFit="1" customWidth="1"/>
    <col min="13061" max="13061" width="16.5" style="316" bestFit="1" customWidth="1"/>
    <col min="13062" max="13062" width="7.16015625" style="316" bestFit="1" customWidth="1"/>
    <col min="13063" max="13063" width="8.33203125" style="316" bestFit="1" customWidth="1"/>
    <col min="13064" max="13064" width="16.5" style="316" bestFit="1" customWidth="1"/>
    <col min="13065" max="13065" width="9.33203125" style="316" bestFit="1" customWidth="1"/>
    <col min="13066" max="13066" width="16.5" style="316" bestFit="1" customWidth="1"/>
    <col min="13067" max="13312" width="9.33203125" style="316" customWidth="1"/>
    <col min="13313" max="13313" width="125.33203125" style="316" bestFit="1" customWidth="1"/>
    <col min="13314" max="13314" width="4.16015625" style="316" bestFit="1" customWidth="1"/>
    <col min="13315" max="13315" width="6.83203125" style="316" bestFit="1" customWidth="1"/>
    <col min="13316" max="13316" width="9.33203125" style="316" bestFit="1" customWidth="1"/>
    <col min="13317" max="13317" width="16.5" style="316" bestFit="1" customWidth="1"/>
    <col min="13318" max="13318" width="7.16015625" style="316" bestFit="1" customWidth="1"/>
    <col min="13319" max="13319" width="8.33203125" style="316" bestFit="1" customWidth="1"/>
    <col min="13320" max="13320" width="16.5" style="316" bestFit="1" customWidth="1"/>
    <col min="13321" max="13321" width="9.33203125" style="316" bestFit="1" customWidth="1"/>
    <col min="13322" max="13322" width="16.5" style="316" bestFit="1" customWidth="1"/>
    <col min="13323" max="13568" width="9.33203125" style="316" customWidth="1"/>
    <col min="13569" max="13569" width="125.33203125" style="316" bestFit="1" customWidth="1"/>
    <col min="13570" max="13570" width="4.16015625" style="316" bestFit="1" customWidth="1"/>
    <col min="13571" max="13571" width="6.83203125" style="316" bestFit="1" customWidth="1"/>
    <col min="13572" max="13572" width="9.33203125" style="316" bestFit="1" customWidth="1"/>
    <col min="13573" max="13573" width="16.5" style="316" bestFit="1" customWidth="1"/>
    <col min="13574" max="13574" width="7.16015625" style="316" bestFit="1" customWidth="1"/>
    <col min="13575" max="13575" width="8.33203125" style="316" bestFit="1" customWidth="1"/>
    <col min="13576" max="13576" width="16.5" style="316" bestFit="1" customWidth="1"/>
    <col min="13577" max="13577" width="9.33203125" style="316" bestFit="1" customWidth="1"/>
    <col min="13578" max="13578" width="16.5" style="316" bestFit="1" customWidth="1"/>
    <col min="13579" max="13824" width="9.33203125" style="316" customWidth="1"/>
    <col min="13825" max="13825" width="125.33203125" style="316" bestFit="1" customWidth="1"/>
    <col min="13826" max="13826" width="4.16015625" style="316" bestFit="1" customWidth="1"/>
    <col min="13827" max="13827" width="6.83203125" style="316" bestFit="1" customWidth="1"/>
    <col min="13828" max="13828" width="9.33203125" style="316" bestFit="1" customWidth="1"/>
    <col min="13829" max="13829" width="16.5" style="316" bestFit="1" customWidth="1"/>
    <col min="13830" max="13830" width="7.16015625" style="316" bestFit="1" customWidth="1"/>
    <col min="13831" max="13831" width="8.33203125" style="316" bestFit="1" customWidth="1"/>
    <col min="13832" max="13832" width="16.5" style="316" bestFit="1" customWidth="1"/>
    <col min="13833" max="13833" width="9.33203125" style="316" bestFit="1" customWidth="1"/>
    <col min="13834" max="13834" width="16.5" style="316" bestFit="1" customWidth="1"/>
    <col min="13835" max="14080" width="9.33203125" style="316" customWidth="1"/>
    <col min="14081" max="14081" width="125.33203125" style="316" bestFit="1" customWidth="1"/>
    <col min="14082" max="14082" width="4.16015625" style="316" bestFit="1" customWidth="1"/>
    <col min="14083" max="14083" width="6.83203125" style="316" bestFit="1" customWidth="1"/>
    <col min="14084" max="14084" width="9.33203125" style="316" bestFit="1" customWidth="1"/>
    <col min="14085" max="14085" width="16.5" style="316" bestFit="1" customWidth="1"/>
    <col min="14086" max="14086" width="7.16015625" style="316" bestFit="1" customWidth="1"/>
    <col min="14087" max="14087" width="8.33203125" style="316" bestFit="1" customWidth="1"/>
    <col min="14088" max="14088" width="16.5" style="316" bestFit="1" customWidth="1"/>
    <col min="14089" max="14089" width="9.33203125" style="316" bestFit="1" customWidth="1"/>
    <col min="14090" max="14090" width="16.5" style="316" bestFit="1" customWidth="1"/>
    <col min="14091" max="14336" width="9.33203125" style="316" customWidth="1"/>
    <col min="14337" max="14337" width="125.33203125" style="316" bestFit="1" customWidth="1"/>
    <col min="14338" max="14338" width="4.16015625" style="316" bestFit="1" customWidth="1"/>
    <col min="14339" max="14339" width="6.83203125" style="316" bestFit="1" customWidth="1"/>
    <col min="14340" max="14340" width="9.33203125" style="316" bestFit="1" customWidth="1"/>
    <col min="14341" max="14341" width="16.5" style="316" bestFit="1" customWidth="1"/>
    <col min="14342" max="14342" width="7.16015625" style="316" bestFit="1" customWidth="1"/>
    <col min="14343" max="14343" width="8.33203125" style="316" bestFit="1" customWidth="1"/>
    <col min="14344" max="14344" width="16.5" style="316" bestFit="1" customWidth="1"/>
    <col min="14345" max="14345" width="9.33203125" style="316" bestFit="1" customWidth="1"/>
    <col min="14346" max="14346" width="16.5" style="316" bestFit="1" customWidth="1"/>
    <col min="14347" max="14592" width="9.33203125" style="316" customWidth="1"/>
    <col min="14593" max="14593" width="125.33203125" style="316" bestFit="1" customWidth="1"/>
    <col min="14594" max="14594" width="4.16015625" style="316" bestFit="1" customWidth="1"/>
    <col min="14595" max="14595" width="6.83203125" style="316" bestFit="1" customWidth="1"/>
    <col min="14596" max="14596" width="9.33203125" style="316" bestFit="1" customWidth="1"/>
    <col min="14597" max="14597" width="16.5" style="316" bestFit="1" customWidth="1"/>
    <col min="14598" max="14598" width="7.16015625" style="316" bestFit="1" customWidth="1"/>
    <col min="14599" max="14599" width="8.33203125" style="316" bestFit="1" customWidth="1"/>
    <col min="14600" max="14600" width="16.5" style="316" bestFit="1" customWidth="1"/>
    <col min="14601" max="14601" width="9.33203125" style="316" bestFit="1" customWidth="1"/>
    <col min="14602" max="14602" width="16.5" style="316" bestFit="1" customWidth="1"/>
    <col min="14603" max="14848" width="9.33203125" style="316" customWidth="1"/>
    <col min="14849" max="14849" width="125.33203125" style="316" bestFit="1" customWidth="1"/>
    <col min="14850" max="14850" width="4.16015625" style="316" bestFit="1" customWidth="1"/>
    <col min="14851" max="14851" width="6.83203125" style="316" bestFit="1" customWidth="1"/>
    <col min="14852" max="14852" width="9.33203125" style="316" bestFit="1" customWidth="1"/>
    <col min="14853" max="14853" width="16.5" style="316" bestFit="1" customWidth="1"/>
    <col min="14854" max="14854" width="7.16015625" style="316" bestFit="1" customWidth="1"/>
    <col min="14855" max="14855" width="8.33203125" style="316" bestFit="1" customWidth="1"/>
    <col min="14856" max="14856" width="16.5" style="316" bestFit="1" customWidth="1"/>
    <col min="14857" max="14857" width="9.33203125" style="316" bestFit="1" customWidth="1"/>
    <col min="14858" max="14858" width="16.5" style="316" bestFit="1" customWidth="1"/>
    <col min="14859" max="15104" width="9.33203125" style="316" customWidth="1"/>
    <col min="15105" max="15105" width="125.33203125" style="316" bestFit="1" customWidth="1"/>
    <col min="15106" max="15106" width="4.16015625" style="316" bestFit="1" customWidth="1"/>
    <col min="15107" max="15107" width="6.83203125" style="316" bestFit="1" customWidth="1"/>
    <col min="15108" max="15108" width="9.33203125" style="316" bestFit="1" customWidth="1"/>
    <col min="15109" max="15109" width="16.5" style="316" bestFit="1" customWidth="1"/>
    <col min="15110" max="15110" width="7.16015625" style="316" bestFit="1" customWidth="1"/>
    <col min="15111" max="15111" width="8.33203125" style="316" bestFit="1" customWidth="1"/>
    <col min="15112" max="15112" width="16.5" style="316" bestFit="1" customWidth="1"/>
    <col min="15113" max="15113" width="9.33203125" style="316" bestFit="1" customWidth="1"/>
    <col min="15114" max="15114" width="16.5" style="316" bestFit="1" customWidth="1"/>
    <col min="15115" max="15360" width="9.33203125" style="316" customWidth="1"/>
    <col min="15361" max="15361" width="125.33203125" style="316" bestFit="1" customWidth="1"/>
    <col min="15362" max="15362" width="4.16015625" style="316" bestFit="1" customWidth="1"/>
    <col min="15363" max="15363" width="6.83203125" style="316" bestFit="1" customWidth="1"/>
    <col min="15364" max="15364" width="9.33203125" style="316" bestFit="1" customWidth="1"/>
    <col min="15365" max="15365" width="16.5" style="316" bestFit="1" customWidth="1"/>
    <col min="15366" max="15366" width="7.16015625" style="316" bestFit="1" customWidth="1"/>
    <col min="15367" max="15367" width="8.33203125" style="316" bestFit="1" customWidth="1"/>
    <col min="15368" max="15368" width="16.5" style="316" bestFit="1" customWidth="1"/>
    <col min="15369" max="15369" width="9.33203125" style="316" bestFit="1" customWidth="1"/>
    <col min="15370" max="15370" width="16.5" style="316" bestFit="1" customWidth="1"/>
    <col min="15371" max="15616" width="9.33203125" style="316" customWidth="1"/>
    <col min="15617" max="15617" width="125.33203125" style="316" bestFit="1" customWidth="1"/>
    <col min="15618" max="15618" width="4.16015625" style="316" bestFit="1" customWidth="1"/>
    <col min="15619" max="15619" width="6.83203125" style="316" bestFit="1" customWidth="1"/>
    <col min="15620" max="15620" width="9.33203125" style="316" bestFit="1" customWidth="1"/>
    <col min="15621" max="15621" width="16.5" style="316" bestFit="1" customWidth="1"/>
    <col min="15622" max="15622" width="7.16015625" style="316" bestFit="1" customWidth="1"/>
    <col min="15623" max="15623" width="8.33203125" style="316" bestFit="1" customWidth="1"/>
    <col min="15624" max="15624" width="16.5" style="316" bestFit="1" customWidth="1"/>
    <col min="15625" max="15625" width="9.33203125" style="316" bestFit="1" customWidth="1"/>
    <col min="15626" max="15626" width="16.5" style="316" bestFit="1" customWidth="1"/>
    <col min="15627" max="15872" width="9.33203125" style="316" customWidth="1"/>
    <col min="15873" max="15873" width="125.33203125" style="316" bestFit="1" customWidth="1"/>
    <col min="15874" max="15874" width="4.16015625" style="316" bestFit="1" customWidth="1"/>
    <col min="15875" max="15875" width="6.83203125" style="316" bestFit="1" customWidth="1"/>
    <col min="15876" max="15876" width="9.33203125" style="316" bestFit="1" customWidth="1"/>
    <col min="15877" max="15877" width="16.5" style="316" bestFit="1" customWidth="1"/>
    <col min="15878" max="15878" width="7.16015625" style="316" bestFit="1" customWidth="1"/>
    <col min="15879" max="15879" width="8.33203125" style="316" bestFit="1" customWidth="1"/>
    <col min="15880" max="15880" width="16.5" style="316" bestFit="1" customWidth="1"/>
    <col min="15881" max="15881" width="9.33203125" style="316" bestFit="1" customWidth="1"/>
    <col min="15882" max="15882" width="16.5" style="316" bestFit="1" customWidth="1"/>
    <col min="15883" max="16128" width="9.33203125" style="316" customWidth="1"/>
    <col min="16129" max="16129" width="125.33203125" style="316" bestFit="1" customWidth="1"/>
    <col min="16130" max="16130" width="4.16015625" style="316" bestFit="1" customWidth="1"/>
    <col min="16131" max="16131" width="6.83203125" style="316" bestFit="1" customWidth="1"/>
    <col min="16132" max="16132" width="9.33203125" style="316" bestFit="1" customWidth="1"/>
    <col min="16133" max="16133" width="16.5" style="316" bestFit="1" customWidth="1"/>
    <col min="16134" max="16134" width="7.16015625" style="316" bestFit="1" customWidth="1"/>
    <col min="16135" max="16135" width="8.33203125" style="316" bestFit="1" customWidth="1"/>
    <col min="16136" max="16136" width="16.5" style="316" bestFit="1" customWidth="1"/>
    <col min="16137" max="16137" width="9.33203125" style="316" bestFit="1" customWidth="1"/>
    <col min="16138" max="16138" width="16.5" style="316" bestFit="1" customWidth="1"/>
    <col min="16139" max="16384" width="9.33203125" style="316" customWidth="1"/>
  </cols>
  <sheetData>
    <row r="1" spans="1:10" ht="13.5">
      <c r="A1" s="314" t="s">
        <v>1131</v>
      </c>
      <c r="B1" s="314" t="s">
        <v>1272</v>
      </c>
      <c r="C1" s="315" t="s">
        <v>1273</v>
      </c>
      <c r="D1" s="315" t="s">
        <v>1264</v>
      </c>
      <c r="E1" s="315" t="s">
        <v>1274</v>
      </c>
      <c r="F1" s="314" t="s">
        <v>1275</v>
      </c>
      <c r="G1" s="315" t="s">
        <v>222</v>
      </c>
      <c r="H1" s="315" t="s">
        <v>1276</v>
      </c>
      <c r="I1" s="315" t="s">
        <v>1277</v>
      </c>
      <c r="J1" s="315" t="s">
        <v>1199</v>
      </c>
    </row>
    <row r="2" spans="1:10" ht="13.5">
      <c r="A2" s="323" t="s">
        <v>1265</v>
      </c>
      <c r="B2" s="323" t="s">
        <v>5</v>
      </c>
      <c r="C2" s="324"/>
      <c r="D2" s="324"/>
      <c r="E2" s="324"/>
      <c r="F2" s="323" t="s">
        <v>5</v>
      </c>
      <c r="G2" s="324"/>
      <c r="H2" s="324"/>
      <c r="I2" s="324"/>
      <c r="J2" s="324"/>
    </row>
    <row r="3" spans="1:10" ht="13.5">
      <c r="A3" s="328" t="s">
        <v>1278</v>
      </c>
      <c r="B3" s="328" t="s">
        <v>5</v>
      </c>
      <c r="C3" s="329"/>
      <c r="D3" s="329"/>
      <c r="E3" s="329"/>
      <c r="F3" s="328" t="s">
        <v>5</v>
      </c>
      <c r="G3" s="329"/>
      <c r="H3" s="329"/>
      <c r="I3" s="329"/>
      <c r="J3" s="329"/>
    </row>
    <row r="4" spans="1:10" ht="13.5">
      <c r="A4" s="319" t="s">
        <v>1279</v>
      </c>
      <c r="B4" s="319" t="s">
        <v>1280</v>
      </c>
      <c r="C4" s="320">
        <v>1</v>
      </c>
      <c r="D4" s="320"/>
      <c r="E4" s="320"/>
      <c r="F4" s="319"/>
      <c r="G4" s="320"/>
      <c r="H4" s="320"/>
      <c r="I4" s="320"/>
      <c r="J4" s="320"/>
    </row>
    <row r="5" spans="1:10" ht="13.5">
      <c r="A5" s="328" t="s">
        <v>1281</v>
      </c>
      <c r="B5" s="328" t="s">
        <v>5</v>
      </c>
      <c r="C5" s="330"/>
      <c r="D5" s="330"/>
      <c r="E5" s="330"/>
      <c r="F5" s="328"/>
      <c r="G5" s="330"/>
      <c r="H5" s="330"/>
      <c r="I5" s="330"/>
      <c r="J5" s="330"/>
    </row>
    <row r="6" spans="1:10" ht="13.5">
      <c r="A6" s="319" t="s">
        <v>1282</v>
      </c>
      <c r="B6" s="319" t="s">
        <v>1280</v>
      </c>
      <c r="C6" s="320">
        <v>25</v>
      </c>
      <c r="D6" s="320"/>
      <c r="E6" s="320"/>
      <c r="F6" s="319"/>
      <c r="G6" s="320"/>
      <c r="H6" s="320"/>
      <c r="I6" s="320"/>
      <c r="J6" s="320"/>
    </row>
    <row r="7" spans="1:10" ht="13.5">
      <c r="A7" s="319" t="s">
        <v>1283</v>
      </c>
      <c r="B7" s="319" t="s">
        <v>1280</v>
      </c>
      <c r="C7" s="320">
        <v>3</v>
      </c>
      <c r="D7" s="320"/>
      <c r="E7" s="320"/>
      <c r="F7" s="319"/>
      <c r="G7" s="320"/>
      <c r="H7" s="320"/>
      <c r="I7" s="320"/>
      <c r="J7" s="320"/>
    </row>
    <row r="8" spans="1:10" ht="13.5">
      <c r="A8" s="328" t="s">
        <v>1284</v>
      </c>
      <c r="B8" s="328" t="s">
        <v>5</v>
      </c>
      <c r="C8" s="329"/>
      <c r="D8" s="329"/>
      <c r="E8" s="329"/>
      <c r="F8" s="328"/>
      <c r="G8" s="329"/>
      <c r="H8" s="329"/>
      <c r="I8" s="329"/>
      <c r="J8" s="329"/>
    </row>
    <row r="9" spans="1:10" ht="13.5">
      <c r="A9" s="328" t="s">
        <v>1285</v>
      </c>
      <c r="B9" s="328" t="s">
        <v>5</v>
      </c>
      <c r="C9" s="329"/>
      <c r="D9" s="329"/>
      <c r="E9" s="329"/>
      <c r="F9" s="328"/>
      <c r="G9" s="329"/>
      <c r="H9" s="329"/>
      <c r="I9" s="329"/>
      <c r="J9" s="329"/>
    </row>
    <row r="10" spans="1:10" ht="13.5">
      <c r="A10" s="319" t="s">
        <v>1286</v>
      </c>
      <c r="B10" s="319" t="s">
        <v>1280</v>
      </c>
      <c r="C10" s="320">
        <v>1</v>
      </c>
      <c r="D10" s="320"/>
      <c r="E10" s="320"/>
      <c r="F10" s="319"/>
      <c r="G10" s="320"/>
      <c r="H10" s="320"/>
      <c r="I10" s="320"/>
      <c r="J10" s="320"/>
    </row>
    <row r="11" spans="1:10" ht="13.5">
      <c r="A11" s="328" t="s">
        <v>1287</v>
      </c>
      <c r="B11" s="328" t="s">
        <v>5</v>
      </c>
      <c r="C11" s="329"/>
      <c r="D11" s="329"/>
      <c r="E11" s="329"/>
      <c r="F11" s="328"/>
      <c r="G11" s="329"/>
      <c r="H11" s="329"/>
      <c r="I11" s="329"/>
      <c r="J11" s="329"/>
    </row>
    <row r="12" spans="1:10" ht="13.5">
      <c r="A12" s="319" t="s">
        <v>1288</v>
      </c>
      <c r="B12" s="319" t="s">
        <v>1280</v>
      </c>
      <c r="C12" s="320">
        <v>2</v>
      </c>
      <c r="D12" s="320"/>
      <c r="E12" s="320"/>
      <c r="F12" s="319"/>
      <c r="G12" s="320"/>
      <c r="H12" s="320"/>
      <c r="I12" s="320"/>
      <c r="J12" s="320"/>
    </row>
    <row r="13" spans="1:10" ht="13.5">
      <c r="A13" s="328" t="s">
        <v>1289</v>
      </c>
      <c r="B13" s="328" t="s">
        <v>5</v>
      </c>
      <c r="C13" s="329"/>
      <c r="D13" s="329"/>
      <c r="E13" s="329"/>
      <c r="F13" s="328"/>
      <c r="G13" s="329"/>
      <c r="H13" s="329"/>
      <c r="I13" s="329"/>
      <c r="J13" s="329"/>
    </row>
    <row r="14" spans="1:10" ht="13.5">
      <c r="A14" s="328" t="s">
        <v>1290</v>
      </c>
      <c r="B14" s="328" t="s">
        <v>5</v>
      </c>
      <c r="C14" s="329"/>
      <c r="D14" s="329"/>
      <c r="E14" s="329"/>
      <c r="F14" s="328"/>
      <c r="G14" s="329"/>
      <c r="H14" s="329"/>
      <c r="I14" s="329"/>
      <c r="J14" s="329"/>
    </row>
    <row r="15" spans="1:10" ht="13.5">
      <c r="A15" s="319" t="s">
        <v>1291</v>
      </c>
      <c r="B15" s="319" t="s">
        <v>1280</v>
      </c>
      <c r="C15" s="320">
        <v>1</v>
      </c>
      <c r="D15" s="320"/>
      <c r="E15" s="320"/>
      <c r="F15" s="319"/>
      <c r="G15" s="320"/>
      <c r="H15" s="320"/>
      <c r="I15" s="320"/>
      <c r="J15" s="320"/>
    </row>
    <row r="16" spans="1:10" ht="13.5">
      <c r="A16" s="328" t="s">
        <v>1292</v>
      </c>
      <c r="B16" s="328" t="s">
        <v>5</v>
      </c>
      <c r="C16" s="329"/>
      <c r="D16" s="329"/>
      <c r="E16" s="329"/>
      <c r="F16" s="328"/>
      <c r="G16" s="329"/>
      <c r="H16" s="329"/>
      <c r="I16" s="329"/>
      <c r="J16" s="329"/>
    </row>
    <row r="17" spans="1:10" ht="13.5">
      <c r="A17" s="328" t="s">
        <v>1293</v>
      </c>
      <c r="B17" s="328" t="s">
        <v>5</v>
      </c>
      <c r="C17" s="329"/>
      <c r="D17" s="329"/>
      <c r="E17" s="329"/>
      <c r="F17" s="328"/>
      <c r="G17" s="329"/>
      <c r="H17" s="329"/>
      <c r="I17" s="329"/>
      <c r="J17" s="329"/>
    </row>
    <row r="18" spans="1:10" ht="13.5">
      <c r="A18" s="319" t="s">
        <v>1294</v>
      </c>
      <c r="B18" s="319" t="s">
        <v>1280</v>
      </c>
      <c r="C18" s="320">
        <v>1</v>
      </c>
      <c r="D18" s="320"/>
      <c r="E18" s="320"/>
      <c r="F18" s="319"/>
      <c r="G18" s="320"/>
      <c r="H18" s="320"/>
      <c r="I18" s="320"/>
      <c r="J18" s="320"/>
    </row>
    <row r="19" spans="1:10" ht="13.5">
      <c r="A19" s="328" t="s">
        <v>1295</v>
      </c>
      <c r="B19" s="328" t="s">
        <v>5</v>
      </c>
      <c r="C19" s="329"/>
      <c r="D19" s="329"/>
      <c r="E19" s="329"/>
      <c r="F19" s="328"/>
      <c r="G19" s="329"/>
      <c r="H19" s="329"/>
      <c r="I19" s="329"/>
      <c r="J19" s="329"/>
    </row>
    <row r="20" spans="1:10" ht="13.5">
      <c r="A20" s="328" t="s">
        <v>1296</v>
      </c>
      <c r="B20" s="328" t="s">
        <v>5</v>
      </c>
      <c r="C20" s="329"/>
      <c r="D20" s="329"/>
      <c r="E20" s="329"/>
      <c r="F20" s="328"/>
      <c r="G20" s="329"/>
      <c r="H20" s="329"/>
      <c r="I20" s="329"/>
      <c r="J20" s="329"/>
    </row>
    <row r="21" spans="1:10" ht="13.5">
      <c r="A21" s="319" t="s">
        <v>1297</v>
      </c>
      <c r="B21" s="319" t="s">
        <v>1280</v>
      </c>
      <c r="C21" s="320">
        <v>3</v>
      </c>
      <c r="D21" s="320"/>
      <c r="E21" s="320"/>
      <c r="F21" s="319"/>
      <c r="G21" s="320"/>
      <c r="H21" s="320"/>
      <c r="I21" s="320"/>
      <c r="J21" s="320"/>
    </row>
    <row r="22" spans="1:10" ht="13.5">
      <c r="A22" s="319" t="s">
        <v>1298</v>
      </c>
      <c r="B22" s="319" t="s">
        <v>1280</v>
      </c>
      <c r="C22" s="320">
        <v>2</v>
      </c>
      <c r="D22" s="320"/>
      <c r="E22" s="320"/>
      <c r="F22" s="319"/>
      <c r="G22" s="320"/>
      <c r="H22" s="320"/>
      <c r="I22" s="320"/>
      <c r="J22" s="320"/>
    </row>
    <row r="23" spans="1:10" ht="13.5">
      <c r="A23" s="319" t="s">
        <v>1299</v>
      </c>
      <c r="B23" s="319" t="s">
        <v>1280</v>
      </c>
      <c r="C23" s="320">
        <v>4</v>
      </c>
      <c r="D23" s="320"/>
      <c r="E23" s="320"/>
      <c r="F23" s="319"/>
      <c r="G23" s="320"/>
      <c r="H23" s="320"/>
      <c r="I23" s="320"/>
      <c r="J23" s="320"/>
    </row>
    <row r="24" spans="1:10" ht="13.5">
      <c r="A24" s="328" t="s">
        <v>1295</v>
      </c>
      <c r="B24" s="328" t="s">
        <v>5</v>
      </c>
      <c r="C24" s="329"/>
      <c r="D24" s="329"/>
      <c r="E24" s="329"/>
      <c r="F24" s="328"/>
      <c r="G24" s="329"/>
      <c r="H24" s="329"/>
      <c r="I24" s="329"/>
      <c r="J24" s="329"/>
    </row>
    <row r="25" spans="1:10" ht="13.5">
      <c r="A25" s="328" t="s">
        <v>1300</v>
      </c>
      <c r="B25" s="328" t="s">
        <v>5</v>
      </c>
      <c r="C25" s="329"/>
      <c r="D25" s="329"/>
      <c r="E25" s="329"/>
      <c r="F25" s="328"/>
      <c r="G25" s="329"/>
      <c r="H25" s="329"/>
      <c r="I25" s="329"/>
      <c r="J25" s="329"/>
    </row>
    <row r="26" spans="1:10" ht="13.5">
      <c r="A26" s="319" t="s">
        <v>1301</v>
      </c>
      <c r="B26" s="319" t="s">
        <v>1280</v>
      </c>
      <c r="C26" s="320">
        <v>2</v>
      </c>
      <c r="D26" s="320"/>
      <c r="E26" s="320"/>
      <c r="F26" s="319"/>
      <c r="G26" s="320"/>
      <c r="H26" s="320"/>
      <c r="I26" s="320"/>
      <c r="J26" s="320"/>
    </row>
    <row r="27" spans="1:10" ht="13.5">
      <c r="A27" s="328" t="s">
        <v>1302</v>
      </c>
      <c r="B27" s="328" t="s">
        <v>5</v>
      </c>
      <c r="C27" s="329"/>
      <c r="D27" s="329"/>
      <c r="E27" s="329"/>
      <c r="F27" s="328"/>
      <c r="G27" s="329"/>
      <c r="H27" s="329"/>
      <c r="I27" s="329"/>
      <c r="J27" s="329"/>
    </row>
    <row r="28" spans="1:10" ht="13.5">
      <c r="A28" s="328" t="s">
        <v>1303</v>
      </c>
      <c r="B28" s="328" t="s">
        <v>5</v>
      </c>
      <c r="C28" s="329"/>
      <c r="D28" s="329"/>
      <c r="E28" s="329"/>
      <c r="F28" s="328"/>
      <c r="G28" s="329"/>
      <c r="H28" s="329"/>
      <c r="I28" s="329"/>
      <c r="J28" s="329"/>
    </row>
    <row r="29" spans="1:10" ht="13.5">
      <c r="A29" s="328" t="s">
        <v>1304</v>
      </c>
      <c r="B29" s="328" t="s">
        <v>5</v>
      </c>
      <c r="C29" s="329"/>
      <c r="D29" s="329"/>
      <c r="E29" s="329"/>
      <c r="F29" s="328"/>
      <c r="G29" s="329"/>
      <c r="H29" s="329"/>
      <c r="I29" s="329"/>
      <c r="J29" s="329"/>
    </row>
    <row r="30" spans="1:10" ht="13.5">
      <c r="A30" s="319" t="s">
        <v>1305</v>
      </c>
      <c r="B30" s="319" t="s">
        <v>1280</v>
      </c>
      <c r="C30" s="320">
        <v>1</v>
      </c>
      <c r="D30" s="320"/>
      <c r="E30" s="320"/>
      <c r="F30" s="319"/>
      <c r="G30" s="320"/>
      <c r="H30" s="320"/>
      <c r="I30" s="320"/>
      <c r="J30" s="320"/>
    </row>
    <row r="31" spans="1:10" ht="13.5">
      <c r="A31" s="328" t="s">
        <v>1306</v>
      </c>
      <c r="B31" s="328" t="s">
        <v>5</v>
      </c>
      <c r="C31" s="329"/>
      <c r="D31" s="329"/>
      <c r="E31" s="329"/>
      <c r="F31" s="328"/>
      <c r="G31" s="329"/>
      <c r="H31" s="329"/>
      <c r="I31" s="329"/>
      <c r="J31" s="329"/>
    </row>
    <row r="32" spans="1:10" ht="13.5">
      <c r="A32" s="328" t="s">
        <v>1307</v>
      </c>
      <c r="B32" s="328" t="s">
        <v>5</v>
      </c>
      <c r="C32" s="329"/>
      <c r="D32" s="329"/>
      <c r="E32" s="329"/>
      <c r="F32" s="328"/>
      <c r="G32" s="329"/>
      <c r="H32" s="329"/>
      <c r="I32" s="329"/>
      <c r="J32" s="329"/>
    </row>
    <row r="33" spans="1:10" ht="13.5">
      <c r="A33" s="319" t="s">
        <v>1308</v>
      </c>
      <c r="B33" s="319" t="s">
        <v>1280</v>
      </c>
      <c r="C33" s="320">
        <v>2</v>
      </c>
      <c r="D33" s="320"/>
      <c r="E33" s="320"/>
      <c r="F33" s="319"/>
      <c r="G33" s="320"/>
      <c r="H33" s="320"/>
      <c r="I33" s="320"/>
      <c r="J33" s="320"/>
    </row>
    <row r="34" spans="1:10" ht="13.5">
      <c r="A34" s="328" t="s">
        <v>1309</v>
      </c>
      <c r="B34" s="328" t="s">
        <v>5</v>
      </c>
      <c r="C34" s="330"/>
      <c r="D34" s="330"/>
      <c r="E34" s="330"/>
      <c r="F34" s="328"/>
      <c r="G34" s="330"/>
      <c r="H34" s="330"/>
      <c r="I34" s="330"/>
      <c r="J34" s="330"/>
    </row>
    <row r="35" spans="1:10" ht="13.5">
      <c r="A35" s="319" t="s">
        <v>1310</v>
      </c>
      <c r="B35" s="319" t="s">
        <v>1280</v>
      </c>
      <c r="C35" s="320">
        <v>1</v>
      </c>
      <c r="D35" s="320"/>
      <c r="E35" s="320"/>
      <c r="F35" s="319"/>
      <c r="G35" s="320"/>
      <c r="H35" s="320"/>
      <c r="I35" s="320"/>
      <c r="J35" s="320"/>
    </row>
    <row r="36" spans="1:10" ht="13.5">
      <c r="A36" s="323" t="s">
        <v>1311</v>
      </c>
      <c r="B36" s="323" t="s">
        <v>5</v>
      </c>
      <c r="C36" s="324"/>
      <c r="D36" s="324"/>
      <c r="E36" s="324"/>
      <c r="F36" s="323"/>
      <c r="G36" s="324"/>
      <c r="H36" s="324"/>
      <c r="I36" s="324"/>
      <c r="J36" s="324"/>
    </row>
    <row r="37" spans="1:10" ht="13.5">
      <c r="A37" s="323" t="s">
        <v>1266</v>
      </c>
      <c r="B37" s="323" t="s">
        <v>5</v>
      </c>
      <c r="C37" s="324"/>
      <c r="D37" s="324"/>
      <c r="E37" s="324"/>
      <c r="F37" s="323"/>
      <c r="G37" s="324"/>
      <c r="H37" s="324"/>
      <c r="I37" s="324"/>
      <c r="J37" s="324"/>
    </row>
    <row r="38" spans="1:10" ht="13.5">
      <c r="A38" s="319" t="s">
        <v>1265</v>
      </c>
      <c r="B38" s="319" t="s">
        <v>1280</v>
      </c>
      <c r="C38" s="320">
        <v>1</v>
      </c>
      <c r="D38" s="320"/>
      <c r="E38" s="320"/>
      <c r="F38" s="319"/>
      <c r="G38" s="331"/>
      <c r="H38" s="331"/>
      <c r="I38" s="320"/>
      <c r="J38" s="320"/>
    </row>
    <row r="39" spans="1:10" ht="13.5">
      <c r="A39" s="323" t="s">
        <v>1312</v>
      </c>
      <c r="B39" s="323" t="s">
        <v>5</v>
      </c>
      <c r="C39" s="324"/>
      <c r="D39" s="324"/>
      <c r="E39" s="324"/>
      <c r="F39" s="323"/>
      <c r="G39" s="324"/>
      <c r="H39" s="324"/>
      <c r="I39" s="324"/>
      <c r="J39" s="324"/>
    </row>
    <row r="40" spans="1:10" ht="13.5">
      <c r="A40" s="323" t="s">
        <v>1267</v>
      </c>
      <c r="B40" s="323" t="s">
        <v>5</v>
      </c>
      <c r="C40" s="324"/>
      <c r="D40" s="324"/>
      <c r="E40" s="324"/>
      <c r="F40" s="323"/>
      <c r="G40" s="324"/>
      <c r="H40" s="324"/>
      <c r="I40" s="324"/>
      <c r="J40" s="324"/>
    </row>
    <row r="41" spans="1:10" ht="13.5">
      <c r="A41" s="317" t="s">
        <v>1313</v>
      </c>
      <c r="B41" s="317" t="s">
        <v>5</v>
      </c>
      <c r="C41" s="318"/>
      <c r="D41" s="318"/>
      <c r="E41" s="318"/>
      <c r="F41" s="317"/>
      <c r="G41" s="318"/>
      <c r="H41" s="318"/>
      <c r="I41" s="318"/>
      <c r="J41" s="318"/>
    </row>
    <row r="42" spans="1:10" ht="13.5">
      <c r="A42" s="328" t="s">
        <v>1314</v>
      </c>
      <c r="B42" s="328" t="s">
        <v>5</v>
      </c>
      <c r="C42" s="329"/>
      <c r="D42" s="329"/>
      <c r="E42" s="329"/>
      <c r="F42" s="328"/>
      <c r="G42" s="329"/>
      <c r="H42" s="329"/>
      <c r="I42" s="329"/>
      <c r="J42" s="329"/>
    </row>
    <row r="43" spans="1:10" ht="13.5">
      <c r="A43" s="319" t="s">
        <v>1315</v>
      </c>
      <c r="B43" s="319" t="s">
        <v>1280</v>
      </c>
      <c r="C43" s="320">
        <v>17</v>
      </c>
      <c r="D43" s="320"/>
      <c r="E43" s="320"/>
      <c r="F43" s="319"/>
      <c r="G43" s="320"/>
      <c r="H43" s="320"/>
      <c r="I43" s="320"/>
      <c r="J43" s="320"/>
    </row>
    <row r="44" spans="1:10" ht="13.5">
      <c r="A44" s="328" t="s">
        <v>1316</v>
      </c>
      <c r="B44" s="328" t="s">
        <v>5</v>
      </c>
      <c r="C44" s="330"/>
      <c r="D44" s="330"/>
      <c r="E44" s="330"/>
      <c r="F44" s="328"/>
      <c r="G44" s="330"/>
      <c r="H44" s="330"/>
      <c r="I44" s="330"/>
      <c r="J44" s="330"/>
    </row>
    <row r="45" spans="1:10" ht="13.5">
      <c r="A45" s="319" t="s">
        <v>1317</v>
      </c>
      <c r="B45" s="319" t="s">
        <v>1280</v>
      </c>
      <c r="C45" s="320">
        <v>85</v>
      </c>
      <c r="D45" s="320"/>
      <c r="E45" s="320"/>
      <c r="F45" s="319"/>
      <c r="G45" s="320"/>
      <c r="H45" s="320"/>
      <c r="I45" s="320"/>
      <c r="J45" s="320"/>
    </row>
    <row r="46" spans="1:10" ht="13.5">
      <c r="A46" s="328" t="s">
        <v>1318</v>
      </c>
      <c r="B46" s="328" t="s">
        <v>5</v>
      </c>
      <c r="C46" s="329"/>
      <c r="D46" s="329"/>
      <c r="E46" s="329"/>
      <c r="F46" s="328"/>
      <c r="G46" s="329"/>
      <c r="H46" s="329"/>
      <c r="I46" s="329"/>
      <c r="J46" s="329"/>
    </row>
    <row r="47" spans="1:10" ht="13.5">
      <c r="A47" s="319" t="s">
        <v>1319</v>
      </c>
      <c r="B47" s="319" t="s">
        <v>429</v>
      </c>
      <c r="C47" s="320">
        <v>81</v>
      </c>
      <c r="D47" s="320"/>
      <c r="E47" s="320"/>
      <c r="F47" s="319"/>
      <c r="G47" s="320"/>
      <c r="H47" s="320"/>
      <c r="I47" s="320"/>
      <c r="J47" s="320"/>
    </row>
    <row r="48" spans="1:10" ht="13.5">
      <c r="A48" s="328" t="s">
        <v>1320</v>
      </c>
      <c r="B48" s="328" t="s">
        <v>5</v>
      </c>
      <c r="C48" s="329"/>
      <c r="D48" s="329"/>
      <c r="E48" s="329"/>
      <c r="F48" s="328"/>
      <c r="G48" s="329"/>
      <c r="H48" s="329"/>
      <c r="I48" s="329"/>
      <c r="J48" s="329"/>
    </row>
    <row r="49" spans="1:10" ht="13.5">
      <c r="A49" s="319" t="s">
        <v>1321</v>
      </c>
      <c r="B49" s="319" t="s">
        <v>429</v>
      </c>
      <c r="C49" s="320">
        <v>136</v>
      </c>
      <c r="D49" s="320"/>
      <c r="E49" s="320"/>
      <c r="F49" s="319"/>
      <c r="G49" s="320"/>
      <c r="H49" s="320"/>
      <c r="I49" s="320"/>
      <c r="J49" s="320"/>
    </row>
    <row r="50" spans="1:10" ht="13.5">
      <c r="A50" s="319" t="s">
        <v>1322</v>
      </c>
      <c r="B50" s="319" t="s">
        <v>429</v>
      </c>
      <c r="C50" s="320">
        <v>11</v>
      </c>
      <c r="D50" s="320"/>
      <c r="E50" s="320"/>
      <c r="F50" s="319"/>
      <c r="G50" s="320"/>
      <c r="H50" s="320"/>
      <c r="I50" s="320"/>
      <c r="J50" s="320"/>
    </row>
    <row r="51" spans="1:10" ht="13.5">
      <c r="A51" s="319" t="s">
        <v>1323</v>
      </c>
      <c r="B51" s="319" t="s">
        <v>429</v>
      </c>
      <c r="C51" s="320">
        <v>142</v>
      </c>
      <c r="D51" s="320"/>
      <c r="E51" s="320"/>
      <c r="F51" s="319"/>
      <c r="G51" s="320"/>
      <c r="H51" s="320"/>
      <c r="I51" s="320"/>
      <c r="J51" s="320"/>
    </row>
    <row r="52" spans="1:10" ht="13.5">
      <c r="A52" s="319" t="s">
        <v>1324</v>
      </c>
      <c r="B52" s="319" t="s">
        <v>429</v>
      </c>
      <c r="C52" s="320">
        <v>224</v>
      </c>
      <c r="D52" s="320"/>
      <c r="E52" s="320"/>
      <c r="F52" s="319"/>
      <c r="G52" s="320"/>
      <c r="H52" s="320"/>
      <c r="I52" s="320"/>
      <c r="J52" s="320"/>
    </row>
    <row r="53" spans="1:10" ht="13.5">
      <c r="A53" s="319" t="s">
        <v>1325</v>
      </c>
      <c r="B53" s="319" t="s">
        <v>429</v>
      </c>
      <c r="C53" s="320">
        <v>62</v>
      </c>
      <c r="D53" s="320"/>
      <c r="E53" s="320"/>
      <c r="F53" s="319"/>
      <c r="G53" s="320"/>
      <c r="H53" s="320"/>
      <c r="I53" s="320"/>
      <c r="J53" s="320"/>
    </row>
    <row r="54" spans="1:10" ht="13.5">
      <c r="A54" s="319" t="s">
        <v>1326</v>
      </c>
      <c r="B54" s="319" t="s">
        <v>429</v>
      </c>
      <c r="C54" s="320">
        <v>61</v>
      </c>
      <c r="D54" s="320"/>
      <c r="E54" s="320"/>
      <c r="F54" s="319"/>
      <c r="G54" s="320"/>
      <c r="H54" s="320"/>
      <c r="I54" s="320"/>
      <c r="J54" s="320"/>
    </row>
    <row r="55" spans="1:10" ht="13.5">
      <c r="A55" s="319" t="s">
        <v>1327</v>
      </c>
      <c r="B55" s="319" t="s">
        <v>429</v>
      </c>
      <c r="C55" s="320">
        <v>73</v>
      </c>
      <c r="D55" s="320"/>
      <c r="E55" s="320"/>
      <c r="F55" s="319"/>
      <c r="G55" s="320"/>
      <c r="H55" s="320"/>
      <c r="I55" s="320"/>
      <c r="J55" s="320"/>
    </row>
    <row r="56" spans="1:10" ht="13.5">
      <c r="A56" s="328" t="s">
        <v>1328</v>
      </c>
      <c r="B56" s="328" t="s">
        <v>5</v>
      </c>
      <c r="C56" s="329"/>
      <c r="D56" s="329"/>
      <c r="E56" s="329"/>
      <c r="F56" s="328"/>
      <c r="G56" s="329"/>
      <c r="H56" s="329"/>
      <c r="I56" s="329"/>
      <c r="J56" s="329"/>
    </row>
    <row r="57" spans="1:10" ht="13.5">
      <c r="A57" s="319" t="s">
        <v>1329</v>
      </c>
      <c r="B57" s="319" t="s">
        <v>1280</v>
      </c>
      <c r="C57" s="320">
        <v>2</v>
      </c>
      <c r="D57" s="320"/>
      <c r="E57" s="320"/>
      <c r="F57" s="319"/>
      <c r="G57" s="320"/>
      <c r="H57" s="320"/>
      <c r="I57" s="320"/>
      <c r="J57" s="320"/>
    </row>
    <row r="58" spans="1:10" ht="13.5">
      <c r="A58" s="328" t="s">
        <v>1330</v>
      </c>
      <c r="B58" s="328" t="s">
        <v>5</v>
      </c>
      <c r="C58" s="330"/>
      <c r="D58" s="330"/>
      <c r="E58" s="330"/>
      <c r="F58" s="328"/>
      <c r="G58" s="330"/>
      <c r="H58" s="330"/>
      <c r="I58" s="330"/>
      <c r="J58" s="330"/>
    </row>
    <row r="59" spans="1:10" ht="13.5">
      <c r="A59" s="319" t="s">
        <v>1331</v>
      </c>
      <c r="B59" s="319" t="s">
        <v>1280</v>
      </c>
      <c r="C59" s="320">
        <v>63</v>
      </c>
      <c r="D59" s="320"/>
      <c r="E59" s="320"/>
      <c r="F59" s="319"/>
      <c r="G59" s="320"/>
      <c r="H59" s="320"/>
      <c r="I59" s="320"/>
      <c r="J59" s="320"/>
    </row>
    <row r="60" spans="1:10" ht="13.5">
      <c r="A60" s="319" t="s">
        <v>1332</v>
      </c>
      <c r="B60" s="319" t="s">
        <v>1280</v>
      </c>
      <c r="C60" s="320">
        <v>12</v>
      </c>
      <c r="D60" s="320"/>
      <c r="E60" s="320"/>
      <c r="F60" s="319"/>
      <c r="G60" s="320"/>
      <c r="H60" s="320"/>
      <c r="I60" s="320"/>
      <c r="J60" s="320"/>
    </row>
    <row r="61" spans="1:10" ht="13.5">
      <c r="A61" s="328" t="s">
        <v>1333</v>
      </c>
      <c r="B61" s="328" t="s">
        <v>5</v>
      </c>
      <c r="C61" s="330"/>
      <c r="D61" s="330"/>
      <c r="E61" s="330"/>
      <c r="F61" s="328"/>
      <c r="G61" s="330"/>
      <c r="H61" s="330"/>
      <c r="I61" s="330"/>
      <c r="J61" s="330"/>
    </row>
    <row r="62" spans="1:10" ht="13.5">
      <c r="A62" s="319" t="s">
        <v>1334</v>
      </c>
      <c r="B62" s="319" t="s">
        <v>1280</v>
      </c>
      <c r="C62" s="320">
        <v>5</v>
      </c>
      <c r="D62" s="320"/>
      <c r="E62" s="320"/>
      <c r="F62" s="319"/>
      <c r="G62" s="320"/>
      <c r="H62" s="320"/>
      <c r="I62" s="320"/>
      <c r="J62" s="320"/>
    </row>
    <row r="63" spans="1:10" ht="13.5">
      <c r="A63" s="328" t="s">
        <v>1335</v>
      </c>
      <c r="B63" s="328" t="s">
        <v>5</v>
      </c>
      <c r="C63" s="330"/>
      <c r="D63" s="330"/>
      <c r="E63" s="330"/>
      <c r="F63" s="328"/>
      <c r="G63" s="330"/>
      <c r="H63" s="330"/>
      <c r="I63" s="330"/>
      <c r="J63" s="330"/>
    </row>
    <row r="64" spans="1:10" ht="13.5">
      <c r="A64" s="319" t="s">
        <v>1336</v>
      </c>
      <c r="B64" s="319" t="s">
        <v>1280</v>
      </c>
      <c r="C64" s="320">
        <v>1</v>
      </c>
      <c r="D64" s="320"/>
      <c r="E64" s="320"/>
      <c r="F64" s="319"/>
      <c r="G64" s="320"/>
      <c r="H64" s="320"/>
      <c r="I64" s="320"/>
      <c r="J64" s="320"/>
    </row>
    <row r="65" spans="1:10" ht="13.5">
      <c r="A65" s="328" t="s">
        <v>1337</v>
      </c>
      <c r="B65" s="328" t="s">
        <v>5</v>
      </c>
      <c r="C65" s="330"/>
      <c r="D65" s="330"/>
      <c r="E65" s="330"/>
      <c r="F65" s="328"/>
      <c r="G65" s="330"/>
      <c r="H65" s="330"/>
      <c r="I65" s="330"/>
      <c r="J65" s="330"/>
    </row>
    <row r="66" spans="1:10" ht="13.5">
      <c r="A66" s="319" t="s">
        <v>1338</v>
      </c>
      <c r="B66" s="319" t="s">
        <v>1280</v>
      </c>
      <c r="C66" s="320">
        <v>1</v>
      </c>
      <c r="D66" s="320"/>
      <c r="E66" s="320"/>
      <c r="F66" s="319"/>
      <c r="G66" s="320"/>
      <c r="H66" s="320"/>
      <c r="I66" s="320"/>
      <c r="J66" s="320"/>
    </row>
    <row r="67" spans="1:10" ht="13.5">
      <c r="A67" s="328" t="s">
        <v>1339</v>
      </c>
      <c r="B67" s="328" t="s">
        <v>5</v>
      </c>
      <c r="C67" s="329"/>
      <c r="D67" s="329"/>
      <c r="E67" s="329"/>
      <c r="F67" s="328"/>
      <c r="G67" s="329"/>
      <c r="H67" s="329"/>
      <c r="I67" s="329"/>
      <c r="J67" s="329"/>
    </row>
    <row r="68" spans="1:10" ht="13.5">
      <c r="A68" s="319" t="s">
        <v>1340</v>
      </c>
      <c r="B68" s="319" t="s">
        <v>1280</v>
      </c>
      <c r="C68" s="320">
        <v>8</v>
      </c>
      <c r="D68" s="320"/>
      <c r="E68" s="320"/>
      <c r="F68" s="319"/>
      <c r="G68" s="320"/>
      <c r="H68" s="320"/>
      <c r="I68" s="320"/>
      <c r="J68" s="320"/>
    </row>
    <row r="69" spans="1:10" ht="13.5">
      <c r="A69" s="328" t="s">
        <v>1341</v>
      </c>
      <c r="B69" s="328" t="s">
        <v>5</v>
      </c>
      <c r="C69" s="329"/>
      <c r="D69" s="329"/>
      <c r="E69" s="329"/>
      <c r="F69" s="328"/>
      <c r="G69" s="329"/>
      <c r="H69" s="329"/>
      <c r="I69" s="329"/>
      <c r="J69" s="329"/>
    </row>
    <row r="70" spans="1:10" ht="13.5">
      <c r="A70" s="319" t="s">
        <v>1342</v>
      </c>
      <c r="B70" s="319" t="s">
        <v>1280</v>
      </c>
      <c r="C70" s="320">
        <v>1</v>
      </c>
      <c r="D70" s="320"/>
      <c r="E70" s="320"/>
      <c r="F70" s="319"/>
      <c r="G70" s="320"/>
      <c r="H70" s="320"/>
      <c r="I70" s="320"/>
      <c r="J70" s="320"/>
    </row>
    <row r="71" spans="1:10" ht="13.5">
      <c r="A71" s="328" t="s">
        <v>1343</v>
      </c>
      <c r="B71" s="328" t="s">
        <v>5</v>
      </c>
      <c r="C71" s="330"/>
      <c r="D71" s="330"/>
      <c r="E71" s="330"/>
      <c r="F71" s="328"/>
      <c r="G71" s="330"/>
      <c r="H71" s="330"/>
      <c r="I71" s="330"/>
      <c r="J71" s="330"/>
    </row>
    <row r="72" spans="1:10" ht="13.5">
      <c r="A72" s="319" t="s">
        <v>1344</v>
      </c>
      <c r="B72" s="319" t="s">
        <v>1280</v>
      </c>
      <c r="C72" s="320">
        <v>3</v>
      </c>
      <c r="D72" s="320"/>
      <c r="E72" s="320"/>
      <c r="F72" s="319"/>
      <c r="G72" s="320"/>
      <c r="H72" s="320"/>
      <c r="I72" s="320"/>
      <c r="J72" s="320"/>
    </row>
    <row r="73" spans="1:10" ht="13.5">
      <c r="A73" s="319" t="s">
        <v>1345</v>
      </c>
      <c r="B73" s="319" t="s">
        <v>1280</v>
      </c>
      <c r="C73" s="320">
        <v>8</v>
      </c>
      <c r="D73" s="320"/>
      <c r="E73" s="320"/>
      <c r="F73" s="319"/>
      <c r="G73" s="320"/>
      <c r="H73" s="320"/>
      <c r="I73" s="320"/>
      <c r="J73" s="320"/>
    </row>
    <row r="74" spans="1:10" ht="13.5">
      <c r="A74" s="319" t="s">
        <v>1346</v>
      </c>
      <c r="B74" s="319" t="s">
        <v>1280</v>
      </c>
      <c r="C74" s="320">
        <v>2</v>
      </c>
      <c r="D74" s="320"/>
      <c r="E74" s="320"/>
      <c r="F74" s="319"/>
      <c r="G74" s="320"/>
      <c r="H74" s="320"/>
      <c r="I74" s="320"/>
      <c r="J74" s="320"/>
    </row>
    <row r="75" spans="1:10" ht="13.5">
      <c r="A75" s="328" t="s">
        <v>1347</v>
      </c>
      <c r="B75" s="328" t="s">
        <v>5</v>
      </c>
      <c r="C75" s="330"/>
      <c r="D75" s="330"/>
      <c r="E75" s="330"/>
      <c r="F75" s="328"/>
      <c r="G75" s="330"/>
      <c r="H75" s="330"/>
      <c r="I75" s="330"/>
      <c r="J75" s="330"/>
    </row>
    <row r="76" spans="1:10" ht="13.5">
      <c r="A76" s="319" t="s">
        <v>1348</v>
      </c>
      <c r="B76" s="319" t="s">
        <v>1280</v>
      </c>
      <c r="C76" s="320">
        <v>1</v>
      </c>
      <c r="D76" s="320"/>
      <c r="E76" s="320"/>
      <c r="F76" s="319"/>
      <c r="G76" s="320"/>
      <c r="H76" s="320"/>
      <c r="I76" s="320"/>
      <c r="J76" s="320"/>
    </row>
    <row r="77" spans="1:10" ht="13.5">
      <c r="A77" s="319" t="s">
        <v>1349</v>
      </c>
      <c r="B77" s="319" t="s">
        <v>1280</v>
      </c>
      <c r="C77" s="320">
        <v>1</v>
      </c>
      <c r="D77" s="320"/>
      <c r="E77" s="320"/>
      <c r="F77" s="319"/>
      <c r="G77" s="320"/>
      <c r="H77" s="320"/>
      <c r="I77" s="320"/>
      <c r="J77" s="320"/>
    </row>
    <row r="78" spans="1:10" ht="13.5">
      <c r="A78" s="319" t="s">
        <v>1350</v>
      </c>
      <c r="B78" s="319" t="s">
        <v>1280</v>
      </c>
      <c r="C78" s="320">
        <v>1</v>
      </c>
      <c r="D78" s="320"/>
      <c r="E78" s="320"/>
      <c r="F78" s="319"/>
      <c r="G78" s="320"/>
      <c r="H78" s="320"/>
      <c r="I78" s="320"/>
      <c r="J78" s="320"/>
    </row>
    <row r="79" spans="1:10" ht="13.5">
      <c r="A79" s="328" t="s">
        <v>1351</v>
      </c>
      <c r="B79" s="328" t="s">
        <v>5</v>
      </c>
      <c r="C79" s="329"/>
      <c r="D79" s="329"/>
      <c r="E79" s="329"/>
      <c r="F79" s="328"/>
      <c r="G79" s="329"/>
      <c r="H79" s="329"/>
      <c r="I79" s="329"/>
      <c r="J79" s="329"/>
    </row>
    <row r="80" spans="1:10" ht="13.5">
      <c r="A80" s="328" t="s">
        <v>1352</v>
      </c>
      <c r="B80" s="328" t="s">
        <v>5</v>
      </c>
      <c r="C80" s="329"/>
      <c r="D80" s="329"/>
      <c r="E80" s="329"/>
      <c r="F80" s="328"/>
      <c r="G80" s="329"/>
      <c r="H80" s="329"/>
      <c r="I80" s="329"/>
      <c r="J80" s="329"/>
    </row>
    <row r="81" spans="1:10" ht="13.5">
      <c r="A81" s="319" t="s">
        <v>1353</v>
      </c>
      <c r="B81" s="319" t="s">
        <v>1280</v>
      </c>
      <c r="C81" s="320">
        <v>1</v>
      </c>
      <c r="D81" s="320"/>
      <c r="E81" s="320"/>
      <c r="F81" s="319"/>
      <c r="G81" s="320"/>
      <c r="H81" s="320"/>
      <c r="I81" s="320"/>
      <c r="J81" s="320"/>
    </row>
    <row r="82" spans="1:10" ht="13.5">
      <c r="A82" s="317" t="s">
        <v>1354</v>
      </c>
      <c r="B82" s="317" t="s">
        <v>5</v>
      </c>
      <c r="C82" s="318"/>
      <c r="D82" s="318"/>
      <c r="E82" s="318"/>
      <c r="F82" s="317"/>
      <c r="G82" s="318"/>
      <c r="H82" s="318"/>
      <c r="I82" s="318"/>
      <c r="J82" s="318"/>
    </row>
    <row r="83" spans="1:10" ht="13.5">
      <c r="A83" s="317" t="s">
        <v>1355</v>
      </c>
      <c r="B83" s="317" t="s">
        <v>5</v>
      </c>
      <c r="C83" s="318"/>
      <c r="D83" s="318"/>
      <c r="E83" s="318"/>
      <c r="F83" s="317"/>
      <c r="G83" s="318"/>
      <c r="H83" s="318"/>
      <c r="I83" s="318"/>
      <c r="J83" s="318"/>
    </row>
    <row r="84" spans="1:10" ht="13.5">
      <c r="A84" s="328" t="s">
        <v>1356</v>
      </c>
      <c r="B84" s="328" t="s">
        <v>5</v>
      </c>
      <c r="C84" s="330"/>
      <c r="D84" s="330"/>
      <c r="E84" s="330"/>
      <c r="F84" s="328"/>
      <c r="G84" s="330"/>
      <c r="H84" s="330"/>
      <c r="I84" s="330"/>
      <c r="J84" s="330"/>
    </row>
    <row r="85" spans="1:10" ht="13.5">
      <c r="A85" s="319" t="s">
        <v>1357</v>
      </c>
      <c r="B85" s="319" t="s">
        <v>429</v>
      </c>
      <c r="C85" s="320">
        <v>15</v>
      </c>
      <c r="D85" s="320"/>
      <c r="E85" s="320"/>
      <c r="F85" s="319"/>
      <c r="G85" s="320"/>
      <c r="H85" s="320"/>
      <c r="I85" s="320"/>
      <c r="J85" s="320"/>
    </row>
    <row r="86" spans="1:10" ht="13.5">
      <c r="A86" s="328" t="s">
        <v>1358</v>
      </c>
      <c r="B86" s="328" t="s">
        <v>5</v>
      </c>
      <c r="C86" s="330"/>
      <c r="D86" s="330"/>
      <c r="E86" s="330"/>
      <c r="F86" s="328"/>
      <c r="G86" s="330"/>
      <c r="H86" s="330"/>
      <c r="I86" s="330"/>
      <c r="J86" s="330"/>
    </row>
    <row r="87" spans="1:10" ht="13.5">
      <c r="A87" s="319" t="s">
        <v>1359</v>
      </c>
      <c r="B87" s="319" t="s">
        <v>429</v>
      </c>
      <c r="C87" s="320">
        <v>45</v>
      </c>
      <c r="D87" s="320"/>
      <c r="E87" s="320"/>
      <c r="F87" s="319"/>
      <c r="G87" s="320"/>
      <c r="H87" s="320"/>
      <c r="I87" s="320"/>
      <c r="J87" s="320"/>
    </row>
    <row r="88" spans="1:10" ht="13.5">
      <c r="A88" s="328" t="s">
        <v>1360</v>
      </c>
      <c r="B88" s="328" t="s">
        <v>5</v>
      </c>
      <c r="C88" s="330"/>
      <c r="D88" s="330"/>
      <c r="E88" s="330"/>
      <c r="F88" s="328"/>
      <c r="G88" s="330"/>
      <c r="H88" s="330"/>
      <c r="I88" s="330"/>
      <c r="J88" s="330"/>
    </row>
    <row r="89" spans="1:10" ht="13.5">
      <c r="A89" s="319" t="s">
        <v>1361</v>
      </c>
      <c r="B89" s="319" t="s">
        <v>1280</v>
      </c>
      <c r="C89" s="320">
        <v>4</v>
      </c>
      <c r="D89" s="320"/>
      <c r="E89" s="320"/>
      <c r="F89" s="319"/>
      <c r="G89" s="320"/>
      <c r="H89" s="320"/>
      <c r="I89" s="320"/>
      <c r="J89" s="320"/>
    </row>
    <row r="90" spans="1:10" ht="13.5">
      <c r="A90" s="319" t="s">
        <v>1362</v>
      </c>
      <c r="B90" s="319" t="s">
        <v>1280</v>
      </c>
      <c r="C90" s="320">
        <v>6</v>
      </c>
      <c r="D90" s="320"/>
      <c r="E90" s="320"/>
      <c r="F90" s="319"/>
      <c r="G90" s="320"/>
      <c r="H90" s="320"/>
      <c r="I90" s="320"/>
      <c r="J90" s="320"/>
    </row>
    <row r="91" spans="1:10" ht="13.5">
      <c r="A91" s="317" t="s">
        <v>1363</v>
      </c>
      <c r="B91" s="317" t="s">
        <v>5</v>
      </c>
      <c r="C91" s="318"/>
      <c r="D91" s="318"/>
      <c r="E91" s="318"/>
      <c r="F91" s="317"/>
      <c r="G91" s="318"/>
      <c r="H91" s="318"/>
      <c r="I91" s="318"/>
      <c r="J91" s="318"/>
    </row>
    <row r="92" spans="1:10" ht="13.5">
      <c r="A92" s="317" t="s">
        <v>1364</v>
      </c>
      <c r="B92" s="317" t="s">
        <v>5</v>
      </c>
      <c r="C92" s="318"/>
      <c r="D92" s="318"/>
      <c r="E92" s="318"/>
      <c r="F92" s="317"/>
      <c r="G92" s="318"/>
      <c r="H92" s="318"/>
      <c r="I92" s="318"/>
      <c r="J92" s="318"/>
    </row>
    <row r="93" spans="1:10" ht="13.5">
      <c r="A93" s="328" t="s">
        <v>1365</v>
      </c>
      <c r="B93" s="328" t="s">
        <v>5</v>
      </c>
      <c r="C93" s="329"/>
      <c r="D93" s="329"/>
      <c r="E93" s="329"/>
      <c r="F93" s="328"/>
      <c r="G93" s="329"/>
      <c r="H93" s="329"/>
      <c r="I93" s="329"/>
      <c r="J93" s="329"/>
    </row>
    <row r="94" spans="1:10" ht="13.5">
      <c r="A94" s="328" t="s">
        <v>1366</v>
      </c>
      <c r="B94" s="328" t="s">
        <v>5</v>
      </c>
      <c r="C94" s="329"/>
      <c r="D94" s="329"/>
      <c r="E94" s="329"/>
      <c r="F94" s="328"/>
      <c r="G94" s="329"/>
      <c r="H94" s="329"/>
      <c r="I94" s="329"/>
      <c r="J94" s="329"/>
    </row>
    <row r="95" spans="1:10" ht="13.5">
      <c r="A95" s="319" t="s">
        <v>1367</v>
      </c>
      <c r="B95" s="319" t="s">
        <v>429</v>
      </c>
      <c r="C95" s="320">
        <v>110</v>
      </c>
      <c r="D95" s="320"/>
      <c r="E95" s="320"/>
      <c r="F95" s="319"/>
      <c r="G95" s="320"/>
      <c r="H95" s="320"/>
      <c r="I95" s="320"/>
      <c r="J95" s="320"/>
    </row>
    <row r="96" spans="1:10" ht="13.5">
      <c r="A96" s="328" t="s">
        <v>1368</v>
      </c>
      <c r="B96" s="328" t="s">
        <v>5</v>
      </c>
      <c r="C96" s="329"/>
      <c r="D96" s="329"/>
      <c r="E96" s="329"/>
      <c r="F96" s="328"/>
      <c r="G96" s="329"/>
      <c r="H96" s="329"/>
      <c r="I96" s="329"/>
      <c r="J96" s="329"/>
    </row>
    <row r="97" spans="1:10" ht="13.5">
      <c r="A97" s="319" t="s">
        <v>1369</v>
      </c>
      <c r="B97" s="319" t="s">
        <v>1280</v>
      </c>
      <c r="C97" s="320">
        <v>59</v>
      </c>
      <c r="D97" s="320"/>
      <c r="E97" s="320"/>
      <c r="F97" s="319"/>
      <c r="G97" s="320"/>
      <c r="H97" s="320"/>
      <c r="I97" s="320"/>
      <c r="J97" s="320"/>
    </row>
    <row r="98" spans="1:10" ht="13.5">
      <c r="A98" s="328" t="s">
        <v>1370</v>
      </c>
      <c r="B98" s="328" t="s">
        <v>5</v>
      </c>
      <c r="C98" s="329"/>
      <c r="D98" s="329"/>
      <c r="E98" s="329"/>
      <c r="F98" s="328"/>
      <c r="G98" s="329"/>
      <c r="H98" s="329"/>
      <c r="I98" s="329"/>
      <c r="J98" s="329"/>
    </row>
    <row r="99" spans="1:10" ht="13.5">
      <c r="A99" s="319" t="s">
        <v>1371</v>
      </c>
      <c r="B99" s="319" t="s">
        <v>1280</v>
      </c>
      <c r="C99" s="320">
        <v>45</v>
      </c>
      <c r="D99" s="320"/>
      <c r="E99" s="320"/>
      <c r="F99" s="319"/>
      <c r="G99" s="320"/>
      <c r="H99" s="320"/>
      <c r="I99" s="320"/>
      <c r="J99" s="320"/>
    </row>
    <row r="100" spans="1:10" ht="13.5">
      <c r="A100" s="319" t="s">
        <v>1372</v>
      </c>
      <c r="B100" s="319" t="s">
        <v>1280</v>
      </c>
      <c r="C100" s="320">
        <v>13</v>
      </c>
      <c r="D100" s="320"/>
      <c r="E100" s="320"/>
      <c r="F100" s="319"/>
      <c r="G100" s="320"/>
      <c r="H100" s="320"/>
      <c r="I100" s="320"/>
      <c r="J100" s="320"/>
    </row>
    <row r="101" spans="1:10" ht="13.5">
      <c r="A101" s="319" t="s">
        <v>1373</v>
      </c>
      <c r="B101" s="319" t="s">
        <v>1280</v>
      </c>
      <c r="C101" s="320">
        <v>3</v>
      </c>
      <c r="D101" s="320"/>
      <c r="E101" s="320"/>
      <c r="F101" s="319"/>
      <c r="G101" s="320"/>
      <c r="H101" s="320"/>
      <c r="I101" s="320"/>
      <c r="J101" s="320"/>
    </row>
    <row r="102" spans="1:10" ht="13.5">
      <c r="A102" s="319" t="s">
        <v>1374</v>
      </c>
      <c r="B102" s="319" t="s">
        <v>1280</v>
      </c>
      <c r="C102" s="320">
        <v>2</v>
      </c>
      <c r="D102" s="320"/>
      <c r="E102" s="320"/>
      <c r="F102" s="319"/>
      <c r="G102" s="320"/>
      <c r="H102" s="320"/>
      <c r="I102" s="320"/>
      <c r="J102" s="320"/>
    </row>
    <row r="103" spans="1:10" ht="13.5">
      <c r="A103" s="328" t="s">
        <v>1375</v>
      </c>
      <c r="B103" s="328" t="s">
        <v>5</v>
      </c>
      <c r="C103" s="329"/>
      <c r="D103" s="329"/>
      <c r="E103" s="329"/>
      <c r="F103" s="328"/>
      <c r="G103" s="329"/>
      <c r="H103" s="329"/>
      <c r="I103" s="329"/>
      <c r="J103" s="329"/>
    </row>
    <row r="104" spans="1:10" ht="13.5">
      <c r="A104" s="319" t="s">
        <v>1376</v>
      </c>
      <c r="B104" s="319" t="s">
        <v>1280</v>
      </c>
      <c r="C104" s="320">
        <v>2</v>
      </c>
      <c r="D104" s="320"/>
      <c r="E104" s="320"/>
      <c r="F104" s="319"/>
      <c r="G104" s="320"/>
      <c r="H104" s="320"/>
      <c r="I104" s="320"/>
      <c r="J104" s="320"/>
    </row>
    <row r="105" spans="1:10" ht="13.5">
      <c r="A105" s="319" t="s">
        <v>1377</v>
      </c>
      <c r="B105" s="319" t="s">
        <v>1280</v>
      </c>
      <c r="C105" s="320">
        <v>4</v>
      </c>
      <c r="D105" s="320"/>
      <c r="E105" s="320"/>
      <c r="F105" s="319"/>
      <c r="G105" s="320"/>
      <c r="H105" s="320"/>
      <c r="I105" s="320"/>
      <c r="J105" s="320"/>
    </row>
    <row r="106" spans="1:10" ht="13.5">
      <c r="A106" s="328" t="s">
        <v>1378</v>
      </c>
      <c r="B106" s="328" t="s">
        <v>5</v>
      </c>
      <c r="C106" s="330"/>
      <c r="D106" s="330"/>
      <c r="E106" s="330"/>
      <c r="F106" s="328"/>
      <c r="G106" s="330"/>
      <c r="H106" s="330"/>
      <c r="I106" s="330"/>
      <c r="J106" s="330"/>
    </row>
    <row r="107" spans="1:10" ht="13.5">
      <c r="A107" s="319" t="s">
        <v>1379</v>
      </c>
      <c r="B107" s="319" t="s">
        <v>1280</v>
      </c>
      <c r="C107" s="320">
        <v>4</v>
      </c>
      <c r="D107" s="320"/>
      <c r="E107" s="320"/>
      <c r="F107" s="319"/>
      <c r="G107" s="320"/>
      <c r="H107" s="320"/>
      <c r="I107" s="320"/>
      <c r="J107" s="320"/>
    </row>
    <row r="108" spans="1:10" ht="13.5">
      <c r="A108" s="319" t="s">
        <v>1380</v>
      </c>
      <c r="B108" s="319" t="s">
        <v>1280</v>
      </c>
      <c r="C108" s="320">
        <v>12</v>
      </c>
      <c r="D108" s="320"/>
      <c r="E108" s="320"/>
      <c r="F108" s="319"/>
      <c r="G108" s="320"/>
      <c r="H108" s="320"/>
      <c r="I108" s="320"/>
      <c r="J108" s="320"/>
    </row>
    <row r="109" spans="1:10" ht="13.5">
      <c r="A109" s="319" t="s">
        <v>1381</v>
      </c>
      <c r="B109" s="319" t="s">
        <v>1280</v>
      </c>
      <c r="C109" s="320">
        <v>1</v>
      </c>
      <c r="D109" s="320"/>
      <c r="E109" s="320"/>
      <c r="F109" s="319"/>
      <c r="G109" s="320"/>
      <c r="H109" s="320"/>
      <c r="I109" s="320"/>
      <c r="J109" s="320"/>
    </row>
    <row r="110" spans="1:10" ht="13.5">
      <c r="A110" s="317" t="s">
        <v>1382</v>
      </c>
      <c r="B110" s="317" t="s">
        <v>5</v>
      </c>
      <c r="C110" s="318"/>
      <c r="D110" s="318"/>
      <c r="E110" s="318"/>
      <c r="F110" s="317"/>
      <c r="G110" s="318"/>
      <c r="H110" s="318"/>
      <c r="I110" s="318"/>
      <c r="J110" s="318"/>
    </row>
    <row r="111" spans="1:10" ht="13.5">
      <c r="A111" s="317" t="s">
        <v>1383</v>
      </c>
      <c r="B111" s="317" t="s">
        <v>5</v>
      </c>
      <c r="C111" s="332"/>
      <c r="D111" s="332"/>
      <c r="E111" s="332"/>
      <c r="F111" s="317"/>
      <c r="G111" s="332"/>
      <c r="H111" s="332"/>
      <c r="I111" s="332"/>
      <c r="J111" s="332"/>
    </row>
    <row r="112" spans="1:10" ht="13.5">
      <c r="A112" s="328" t="s">
        <v>1356</v>
      </c>
      <c r="B112" s="328" t="s">
        <v>5</v>
      </c>
      <c r="C112" s="329"/>
      <c r="D112" s="329"/>
      <c r="E112" s="329"/>
      <c r="F112" s="328"/>
      <c r="G112" s="329"/>
      <c r="H112" s="329"/>
      <c r="I112" s="329"/>
      <c r="J112" s="329"/>
    </row>
    <row r="113" spans="1:10" ht="13.5">
      <c r="A113" s="319" t="s">
        <v>1384</v>
      </c>
      <c r="B113" s="319" t="s">
        <v>429</v>
      </c>
      <c r="C113" s="320">
        <v>110</v>
      </c>
      <c r="D113" s="320"/>
      <c r="E113" s="320"/>
      <c r="F113" s="319"/>
      <c r="G113" s="320"/>
      <c r="H113" s="320"/>
      <c r="I113" s="320"/>
      <c r="J113" s="320"/>
    </row>
    <row r="114" spans="1:10" ht="13.5">
      <c r="A114" s="328" t="s">
        <v>1360</v>
      </c>
      <c r="B114" s="328" t="s">
        <v>5</v>
      </c>
      <c r="C114" s="329"/>
      <c r="D114" s="329"/>
      <c r="E114" s="329"/>
      <c r="F114" s="328"/>
      <c r="G114" s="329"/>
      <c r="H114" s="329"/>
      <c r="I114" s="329"/>
      <c r="J114" s="329"/>
    </row>
    <row r="115" spans="1:10" ht="13.5">
      <c r="A115" s="319" t="s">
        <v>1385</v>
      </c>
      <c r="B115" s="319" t="s">
        <v>1280</v>
      </c>
      <c r="C115" s="320">
        <v>2</v>
      </c>
      <c r="D115" s="320"/>
      <c r="E115" s="320"/>
      <c r="F115" s="319"/>
      <c r="G115" s="320"/>
      <c r="H115" s="320"/>
      <c r="I115" s="320"/>
      <c r="J115" s="320"/>
    </row>
    <row r="116" spans="1:10" ht="13.5">
      <c r="A116" s="328" t="s">
        <v>1375</v>
      </c>
      <c r="B116" s="328" t="s">
        <v>5</v>
      </c>
      <c r="C116" s="329"/>
      <c r="D116" s="329"/>
      <c r="E116" s="329"/>
      <c r="F116" s="328"/>
      <c r="G116" s="329"/>
      <c r="H116" s="329"/>
      <c r="I116" s="329"/>
      <c r="J116" s="329"/>
    </row>
    <row r="117" spans="1:10" ht="13.5">
      <c r="A117" s="319" t="s">
        <v>1376</v>
      </c>
      <c r="B117" s="319" t="s">
        <v>1280</v>
      </c>
      <c r="C117" s="320">
        <v>2</v>
      </c>
      <c r="D117" s="320"/>
      <c r="E117" s="320"/>
      <c r="F117" s="319"/>
      <c r="G117" s="320"/>
      <c r="H117" s="320"/>
      <c r="I117" s="320"/>
      <c r="J117" s="320"/>
    </row>
    <row r="118" spans="1:10" ht="13.5">
      <c r="A118" s="319" t="s">
        <v>1377</v>
      </c>
      <c r="B118" s="319" t="s">
        <v>1280</v>
      </c>
      <c r="C118" s="320">
        <v>4</v>
      </c>
      <c r="D118" s="320"/>
      <c r="E118" s="320"/>
      <c r="F118" s="319"/>
      <c r="G118" s="320"/>
      <c r="H118" s="320"/>
      <c r="I118" s="320"/>
      <c r="J118" s="320"/>
    </row>
    <row r="119" spans="1:10" ht="13.5">
      <c r="A119" s="317" t="s">
        <v>1386</v>
      </c>
      <c r="B119" s="317" t="s">
        <v>5</v>
      </c>
      <c r="C119" s="332"/>
      <c r="D119" s="332"/>
      <c r="E119" s="318"/>
      <c r="F119" s="317"/>
      <c r="G119" s="332"/>
      <c r="H119" s="318"/>
      <c r="I119" s="332"/>
      <c r="J119" s="318"/>
    </row>
    <row r="120" spans="1:10" ht="13.5">
      <c r="A120" s="328" t="s">
        <v>1387</v>
      </c>
      <c r="B120" s="328" t="s">
        <v>5</v>
      </c>
      <c r="C120" s="330"/>
      <c r="D120" s="330"/>
      <c r="E120" s="330"/>
      <c r="F120" s="328"/>
      <c r="G120" s="330"/>
      <c r="H120" s="330"/>
      <c r="I120" s="330"/>
      <c r="J120" s="330"/>
    </row>
    <row r="121" spans="1:10" ht="13.5">
      <c r="A121" s="319" t="s">
        <v>1388</v>
      </c>
      <c r="B121" s="319" t="s">
        <v>334</v>
      </c>
      <c r="C121" s="320">
        <v>80</v>
      </c>
      <c r="D121" s="320"/>
      <c r="E121" s="320"/>
      <c r="F121" s="319"/>
      <c r="G121" s="320"/>
      <c r="H121" s="320"/>
      <c r="I121" s="320"/>
      <c r="J121" s="320"/>
    </row>
    <row r="122" spans="1:10" ht="13.5">
      <c r="A122" s="319" t="s">
        <v>1389</v>
      </c>
      <c r="B122" s="319" t="s">
        <v>334</v>
      </c>
      <c r="C122" s="320">
        <v>4</v>
      </c>
      <c r="D122" s="320"/>
      <c r="E122" s="320"/>
      <c r="F122" s="319"/>
      <c r="G122" s="320"/>
      <c r="H122" s="320"/>
      <c r="I122" s="320"/>
      <c r="J122" s="320"/>
    </row>
    <row r="123" spans="1:10" ht="13.5">
      <c r="A123" s="319" t="s">
        <v>1390</v>
      </c>
      <c r="B123" s="319" t="s">
        <v>334</v>
      </c>
      <c r="C123" s="320">
        <v>1</v>
      </c>
      <c r="D123" s="320"/>
      <c r="E123" s="320"/>
      <c r="F123" s="319"/>
      <c r="G123" s="320"/>
      <c r="H123" s="320"/>
      <c r="I123" s="320"/>
      <c r="J123" s="320"/>
    </row>
    <row r="124" spans="1:10" ht="13.5">
      <c r="A124" s="319" t="s">
        <v>1391</v>
      </c>
      <c r="B124" s="319" t="s">
        <v>334</v>
      </c>
      <c r="C124" s="320">
        <v>1</v>
      </c>
      <c r="D124" s="320"/>
      <c r="E124" s="320"/>
      <c r="F124" s="319"/>
      <c r="G124" s="320"/>
      <c r="H124" s="320"/>
      <c r="I124" s="320"/>
      <c r="J124" s="320"/>
    </row>
    <row r="125" spans="1:10" ht="13.5">
      <c r="A125" s="319" t="s">
        <v>1392</v>
      </c>
      <c r="B125" s="319" t="s">
        <v>334</v>
      </c>
      <c r="C125" s="320">
        <v>1</v>
      </c>
      <c r="D125" s="320"/>
      <c r="E125" s="320"/>
      <c r="F125" s="319"/>
      <c r="G125" s="320"/>
      <c r="H125" s="320"/>
      <c r="I125" s="320"/>
      <c r="J125" s="320"/>
    </row>
    <row r="126" spans="1:10" ht="13.5">
      <c r="A126" s="319" t="s">
        <v>1393</v>
      </c>
      <c r="B126" s="319" t="s">
        <v>334</v>
      </c>
      <c r="C126" s="320">
        <v>10</v>
      </c>
      <c r="D126" s="320"/>
      <c r="E126" s="320"/>
      <c r="F126" s="319"/>
      <c r="G126" s="320"/>
      <c r="H126" s="320"/>
      <c r="I126" s="320"/>
      <c r="J126" s="320"/>
    </row>
    <row r="127" spans="1:10" ht="13.5">
      <c r="A127" s="319" t="s">
        <v>1394</v>
      </c>
      <c r="B127" s="319" t="s">
        <v>334</v>
      </c>
      <c r="C127" s="320">
        <v>15</v>
      </c>
      <c r="D127" s="320"/>
      <c r="E127" s="320"/>
      <c r="F127" s="319"/>
      <c r="G127" s="320"/>
      <c r="H127" s="320"/>
      <c r="I127" s="320"/>
      <c r="J127" s="320"/>
    </row>
    <row r="128" spans="1:10" ht="13.5">
      <c r="A128" s="328" t="s">
        <v>1395</v>
      </c>
      <c r="B128" s="328" t="s">
        <v>5</v>
      </c>
      <c r="C128" s="330"/>
      <c r="D128" s="330"/>
      <c r="E128" s="330"/>
      <c r="F128" s="328"/>
      <c r="G128" s="330"/>
      <c r="H128" s="330"/>
      <c r="I128" s="330"/>
      <c r="J128" s="330"/>
    </row>
    <row r="129" spans="1:10" ht="13.5">
      <c r="A129" s="319" t="s">
        <v>1396</v>
      </c>
      <c r="B129" s="319" t="s">
        <v>334</v>
      </c>
      <c r="C129" s="320">
        <v>5</v>
      </c>
      <c r="D129" s="320"/>
      <c r="E129" s="320"/>
      <c r="F129" s="319"/>
      <c r="G129" s="320"/>
      <c r="H129" s="320"/>
      <c r="I129" s="320"/>
      <c r="J129" s="320"/>
    </row>
    <row r="130" spans="1:10" ht="13.5">
      <c r="A130" s="328" t="s">
        <v>1397</v>
      </c>
      <c r="B130" s="328" t="s">
        <v>5</v>
      </c>
      <c r="C130" s="330"/>
      <c r="D130" s="330"/>
      <c r="E130" s="330"/>
      <c r="F130" s="328"/>
      <c r="G130" s="330"/>
      <c r="H130" s="330"/>
      <c r="I130" s="330"/>
      <c r="J130" s="330"/>
    </row>
    <row r="131" spans="1:10" ht="13.5">
      <c r="A131" s="328" t="s">
        <v>1398</v>
      </c>
      <c r="B131" s="328" t="s">
        <v>5</v>
      </c>
      <c r="C131" s="330"/>
      <c r="D131" s="330"/>
      <c r="E131" s="330"/>
      <c r="F131" s="328"/>
      <c r="G131" s="330"/>
      <c r="H131" s="330"/>
      <c r="I131" s="330"/>
      <c r="J131" s="330"/>
    </row>
    <row r="132" spans="1:10" ht="13.5">
      <c r="A132" s="319" t="s">
        <v>1399</v>
      </c>
      <c r="B132" s="319" t="s">
        <v>334</v>
      </c>
      <c r="C132" s="320">
        <v>25</v>
      </c>
      <c r="D132" s="320"/>
      <c r="E132" s="320"/>
      <c r="F132" s="319"/>
      <c r="G132" s="320"/>
      <c r="H132" s="320"/>
      <c r="I132" s="320"/>
      <c r="J132" s="320"/>
    </row>
    <row r="133" spans="1:10" ht="13.5">
      <c r="A133" s="319" t="s">
        <v>5</v>
      </c>
      <c r="B133" s="319" t="s">
        <v>5</v>
      </c>
      <c r="C133" s="320"/>
      <c r="D133" s="320"/>
      <c r="E133" s="320"/>
      <c r="F133" s="319"/>
      <c r="G133" s="320"/>
      <c r="H133" s="320"/>
      <c r="I133" s="320"/>
      <c r="J133" s="320"/>
    </row>
    <row r="134" spans="1:10" ht="13.5">
      <c r="A134" s="319" t="s">
        <v>1400</v>
      </c>
      <c r="B134" s="319" t="s">
        <v>5</v>
      </c>
      <c r="C134" s="320"/>
      <c r="D134" s="320"/>
      <c r="E134" s="320"/>
      <c r="F134" s="319"/>
      <c r="G134" s="320"/>
      <c r="H134" s="320"/>
      <c r="I134" s="320"/>
      <c r="J134" s="320"/>
    </row>
    <row r="135" spans="1:10" ht="13.5">
      <c r="A135" s="323" t="s">
        <v>1401</v>
      </c>
      <c r="B135" s="323" t="s">
        <v>5</v>
      </c>
      <c r="C135" s="324"/>
      <c r="D135" s="324"/>
      <c r="E135" s="324"/>
      <c r="F135" s="323"/>
      <c r="G135" s="324"/>
      <c r="H135" s="324"/>
      <c r="I135" s="324"/>
      <c r="J135" s="324"/>
    </row>
    <row r="136" spans="1:10" ht="13.5">
      <c r="A136" s="319" t="s">
        <v>5</v>
      </c>
      <c r="B136" s="319" t="s">
        <v>5</v>
      </c>
      <c r="C136" s="320"/>
      <c r="D136" s="320"/>
      <c r="E136" s="320"/>
      <c r="F136" s="319" t="s">
        <v>5</v>
      </c>
      <c r="G136" s="320"/>
      <c r="H136" s="320"/>
      <c r="I136" s="320"/>
      <c r="J136" s="320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zoomScale="115" zoomScaleNormal="115" workbookViewId="0" topLeftCell="A1">
      <selection activeCell="I7" sqref="I7:I27"/>
    </sheetView>
  </sheetViews>
  <sheetFormatPr defaultColWidth="10.33203125" defaultRowHeight="13.5"/>
  <cols>
    <col min="1" max="1" width="5.66015625" style="333" customWidth="1"/>
    <col min="2" max="2" width="8.33203125" style="333" customWidth="1"/>
    <col min="3" max="3" width="13.83203125" style="333" customWidth="1"/>
    <col min="4" max="4" width="99.5" style="333" customWidth="1"/>
    <col min="5" max="5" width="7.33203125" style="333" customWidth="1"/>
    <col min="6" max="6" width="9.5" style="333" customWidth="1"/>
    <col min="7" max="7" width="13.16015625" style="333" customWidth="1"/>
    <col min="8" max="8" width="13.83203125" style="333" customWidth="1"/>
    <col min="9" max="9" width="13" style="333" customWidth="1"/>
    <col min="10" max="10" width="15" style="333" customWidth="1"/>
    <col min="11" max="256" width="10.33203125" style="333" customWidth="1"/>
    <col min="257" max="257" width="5.66015625" style="333" customWidth="1"/>
    <col min="258" max="258" width="8.33203125" style="333" customWidth="1"/>
    <col min="259" max="259" width="13.83203125" style="333" customWidth="1"/>
    <col min="260" max="260" width="99.5" style="333" customWidth="1"/>
    <col min="261" max="261" width="7.33203125" style="333" customWidth="1"/>
    <col min="262" max="262" width="9.5" style="333" customWidth="1"/>
    <col min="263" max="263" width="13.16015625" style="333" customWidth="1"/>
    <col min="264" max="264" width="13.83203125" style="333" customWidth="1"/>
    <col min="265" max="265" width="13" style="333" customWidth="1"/>
    <col min="266" max="266" width="15" style="333" customWidth="1"/>
    <col min="267" max="512" width="10.33203125" style="333" customWidth="1"/>
    <col min="513" max="513" width="5.66015625" style="333" customWidth="1"/>
    <col min="514" max="514" width="8.33203125" style="333" customWidth="1"/>
    <col min="515" max="515" width="13.83203125" style="333" customWidth="1"/>
    <col min="516" max="516" width="99.5" style="333" customWidth="1"/>
    <col min="517" max="517" width="7.33203125" style="333" customWidth="1"/>
    <col min="518" max="518" width="9.5" style="333" customWidth="1"/>
    <col min="519" max="519" width="13.16015625" style="333" customWidth="1"/>
    <col min="520" max="520" width="13.83203125" style="333" customWidth="1"/>
    <col min="521" max="521" width="13" style="333" customWidth="1"/>
    <col min="522" max="522" width="15" style="333" customWidth="1"/>
    <col min="523" max="768" width="10.33203125" style="333" customWidth="1"/>
    <col min="769" max="769" width="5.66015625" style="333" customWidth="1"/>
    <col min="770" max="770" width="8.33203125" style="333" customWidth="1"/>
    <col min="771" max="771" width="13.83203125" style="333" customWidth="1"/>
    <col min="772" max="772" width="99.5" style="333" customWidth="1"/>
    <col min="773" max="773" width="7.33203125" style="333" customWidth="1"/>
    <col min="774" max="774" width="9.5" style="333" customWidth="1"/>
    <col min="775" max="775" width="13.16015625" style="333" customWidth="1"/>
    <col min="776" max="776" width="13.83203125" style="333" customWidth="1"/>
    <col min="777" max="777" width="13" style="333" customWidth="1"/>
    <col min="778" max="778" width="15" style="333" customWidth="1"/>
    <col min="779" max="1024" width="10.33203125" style="333" customWidth="1"/>
    <col min="1025" max="1025" width="5.66015625" style="333" customWidth="1"/>
    <col min="1026" max="1026" width="8.33203125" style="333" customWidth="1"/>
    <col min="1027" max="1027" width="13.83203125" style="333" customWidth="1"/>
    <col min="1028" max="1028" width="99.5" style="333" customWidth="1"/>
    <col min="1029" max="1029" width="7.33203125" style="333" customWidth="1"/>
    <col min="1030" max="1030" width="9.5" style="333" customWidth="1"/>
    <col min="1031" max="1031" width="13.16015625" style="333" customWidth="1"/>
    <col min="1032" max="1032" width="13.83203125" style="333" customWidth="1"/>
    <col min="1033" max="1033" width="13" style="333" customWidth="1"/>
    <col min="1034" max="1034" width="15" style="333" customWidth="1"/>
    <col min="1035" max="1280" width="10.33203125" style="333" customWidth="1"/>
    <col min="1281" max="1281" width="5.66015625" style="333" customWidth="1"/>
    <col min="1282" max="1282" width="8.33203125" style="333" customWidth="1"/>
    <col min="1283" max="1283" width="13.83203125" style="333" customWidth="1"/>
    <col min="1284" max="1284" width="99.5" style="333" customWidth="1"/>
    <col min="1285" max="1285" width="7.33203125" style="333" customWidth="1"/>
    <col min="1286" max="1286" width="9.5" style="333" customWidth="1"/>
    <col min="1287" max="1287" width="13.16015625" style="333" customWidth="1"/>
    <col min="1288" max="1288" width="13.83203125" style="333" customWidth="1"/>
    <col min="1289" max="1289" width="13" style="333" customWidth="1"/>
    <col min="1290" max="1290" width="15" style="333" customWidth="1"/>
    <col min="1291" max="1536" width="10.33203125" style="333" customWidth="1"/>
    <col min="1537" max="1537" width="5.66015625" style="333" customWidth="1"/>
    <col min="1538" max="1538" width="8.33203125" style="333" customWidth="1"/>
    <col min="1539" max="1539" width="13.83203125" style="333" customWidth="1"/>
    <col min="1540" max="1540" width="99.5" style="333" customWidth="1"/>
    <col min="1541" max="1541" width="7.33203125" style="333" customWidth="1"/>
    <col min="1542" max="1542" width="9.5" style="333" customWidth="1"/>
    <col min="1543" max="1543" width="13.16015625" style="333" customWidth="1"/>
    <col min="1544" max="1544" width="13.83203125" style="333" customWidth="1"/>
    <col min="1545" max="1545" width="13" style="333" customWidth="1"/>
    <col min="1546" max="1546" width="15" style="333" customWidth="1"/>
    <col min="1547" max="1792" width="10.33203125" style="333" customWidth="1"/>
    <col min="1793" max="1793" width="5.66015625" style="333" customWidth="1"/>
    <col min="1794" max="1794" width="8.33203125" style="333" customWidth="1"/>
    <col min="1795" max="1795" width="13.83203125" style="333" customWidth="1"/>
    <col min="1796" max="1796" width="99.5" style="333" customWidth="1"/>
    <col min="1797" max="1797" width="7.33203125" style="333" customWidth="1"/>
    <col min="1798" max="1798" width="9.5" style="333" customWidth="1"/>
    <col min="1799" max="1799" width="13.16015625" style="333" customWidth="1"/>
    <col min="1800" max="1800" width="13.83203125" style="333" customWidth="1"/>
    <col min="1801" max="1801" width="13" style="333" customWidth="1"/>
    <col min="1802" max="1802" width="15" style="333" customWidth="1"/>
    <col min="1803" max="2048" width="10.33203125" style="333" customWidth="1"/>
    <col min="2049" max="2049" width="5.66015625" style="333" customWidth="1"/>
    <col min="2050" max="2050" width="8.33203125" style="333" customWidth="1"/>
    <col min="2051" max="2051" width="13.83203125" style="333" customWidth="1"/>
    <col min="2052" max="2052" width="99.5" style="333" customWidth="1"/>
    <col min="2053" max="2053" width="7.33203125" style="333" customWidth="1"/>
    <col min="2054" max="2054" width="9.5" style="333" customWidth="1"/>
    <col min="2055" max="2055" width="13.16015625" style="333" customWidth="1"/>
    <col min="2056" max="2056" width="13.83203125" style="333" customWidth="1"/>
    <col min="2057" max="2057" width="13" style="333" customWidth="1"/>
    <col min="2058" max="2058" width="15" style="333" customWidth="1"/>
    <col min="2059" max="2304" width="10.33203125" style="333" customWidth="1"/>
    <col min="2305" max="2305" width="5.66015625" style="333" customWidth="1"/>
    <col min="2306" max="2306" width="8.33203125" style="333" customWidth="1"/>
    <col min="2307" max="2307" width="13.83203125" style="333" customWidth="1"/>
    <col min="2308" max="2308" width="99.5" style="333" customWidth="1"/>
    <col min="2309" max="2309" width="7.33203125" style="333" customWidth="1"/>
    <col min="2310" max="2310" width="9.5" style="333" customWidth="1"/>
    <col min="2311" max="2311" width="13.16015625" style="333" customWidth="1"/>
    <col min="2312" max="2312" width="13.83203125" style="333" customWidth="1"/>
    <col min="2313" max="2313" width="13" style="333" customWidth="1"/>
    <col min="2314" max="2314" width="15" style="333" customWidth="1"/>
    <col min="2315" max="2560" width="10.33203125" style="333" customWidth="1"/>
    <col min="2561" max="2561" width="5.66015625" style="333" customWidth="1"/>
    <col min="2562" max="2562" width="8.33203125" style="333" customWidth="1"/>
    <col min="2563" max="2563" width="13.83203125" style="333" customWidth="1"/>
    <col min="2564" max="2564" width="99.5" style="333" customWidth="1"/>
    <col min="2565" max="2565" width="7.33203125" style="333" customWidth="1"/>
    <col min="2566" max="2566" width="9.5" style="333" customWidth="1"/>
    <col min="2567" max="2567" width="13.16015625" style="333" customWidth="1"/>
    <col min="2568" max="2568" width="13.83203125" style="333" customWidth="1"/>
    <col min="2569" max="2569" width="13" style="333" customWidth="1"/>
    <col min="2570" max="2570" width="15" style="333" customWidth="1"/>
    <col min="2571" max="2816" width="10.33203125" style="333" customWidth="1"/>
    <col min="2817" max="2817" width="5.66015625" style="333" customWidth="1"/>
    <col min="2818" max="2818" width="8.33203125" style="333" customWidth="1"/>
    <col min="2819" max="2819" width="13.83203125" style="333" customWidth="1"/>
    <col min="2820" max="2820" width="99.5" style="333" customWidth="1"/>
    <col min="2821" max="2821" width="7.33203125" style="333" customWidth="1"/>
    <col min="2822" max="2822" width="9.5" style="333" customWidth="1"/>
    <col min="2823" max="2823" width="13.16015625" style="333" customWidth="1"/>
    <col min="2824" max="2824" width="13.83203125" style="333" customWidth="1"/>
    <col min="2825" max="2825" width="13" style="333" customWidth="1"/>
    <col min="2826" max="2826" width="15" style="333" customWidth="1"/>
    <col min="2827" max="3072" width="10.33203125" style="333" customWidth="1"/>
    <col min="3073" max="3073" width="5.66015625" style="333" customWidth="1"/>
    <col min="3074" max="3074" width="8.33203125" style="333" customWidth="1"/>
    <col min="3075" max="3075" width="13.83203125" style="333" customWidth="1"/>
    <col min="3076" max="3076" width="99.5" style="333" customWidth="1"/>
    <col min="3077" max="3077" width="7.33203125" style="333" customWidth="1"/>
    <col min="3078" max="3078" width="9.5" style="333" customWidth="1"/>
    <col min="3079" max="3079" width="13.16015625" style="333" customWidth="1"/>
    <col min="3080" max="3080" width="13.83203125" style="333" customWidth="1"/>
    <col min="3081" max="3081" width="13" style="333" customWidth="1"/>
    <col min="3082" max="3082" width="15" style="333" customWidth="1"/>
    <col min="3083" max="3328" width="10.33203125" style="333" customWidth="1"/>
    <col min="3329" max="3329" width="5.66015625" style="333" customWidth="1"/>
    <col min="3330" max="3330" width="8.33203125" style="333" customWidth="1"/>
    <col min="3331" max="3331" width="13.83203125" style="333" customWidth="1"/>
    <col min="3332" max="3332" width="99.5" style="333" customWidth="1"/>
    <col min="3333" max="3333" width="7.33203125" style="333" customWidth="1"/>
    <col min="3334" max="3334" width="9.5" style="333" customWidth="1"/>
    <col min="3335" max="3335" width="13.16015625" style="333" customWidth="1"/>
    <col min="3336" max="3336" width="13.83203125" style="333" customWidth="1"/>
    <col min="3337" max="3337" width="13" style="333" customWidth="1"/>
    <col min="3338" max="3338" width="15" style="333" customWidth="1"/>
    <col min="3339" max="3584" width="10.33203125" style="333" customWidth="1"/>
    <col min="3585" max="3585" width="5.66015625" style="333" customWidth="1"/>
    <col min="3586" max="3586" width="8.33203125" style="333" customWidth="1"/>
    <col min="3587" max="3587" width="13.83203125" style="333" customWidth="1"/>
    <col min="3588" max="3588" width="99.5" style="333" customWidth="1"/>
    <col min="3589" max="3589" width="7.33203125" style="333" customWidth="1"/>
    <col min="3590" max="3590" width="9.5" style="333" customWidth="1"/>
    <col min="3591" max="3591" width="13.16015625" style="333" customWidth="1"/>
    <col min="3592" max="3592" width="13.83203125" style="333" customWidth="1"/>
    <col min="3593" max="3593" width="13" style="333" customWidth="1"/>
    <col min="3594" max="3594" width="15" style="333" customWidth="1"/>
    <col min="3595" max="3840" width="10.33203125" style="333" customWidth="1"/>
    <col min="3841" max="3841" width="5.66015625" style="333" customWidth="1"/>
    <col min="3842" max="3842" width="8.33203125" style="333" customWidth="1"/>
    <col min="3843" max="3843" width="13.83203125" style="333" customWidth="1"/>
    <col min="3844" max="3844" width="99.5" style="333" customWidth="1"/>
    <col min="3845" max="3845" width="7.33203125" style="333" customWidth="1"/>
    <col min="3846" max="3846" width="9.5" style="333" customWidth="1"/>
    <col min="3847" max="3847" width="13.16015625" style="333" customWidth="1"/>
    <col min="3848" max="3848" width="13.83203125" style="333" customWidth="1"/>
    <col min="3849" max="3849" width="13" style="333" customWidth="1"/>
    <col min="3850" max="3850" width="15" style="333" customWidth="1"/>
    <col min="3851" max="4096" width="10.33203125" style="333" customWidth="1"/>
    <col min="4097" max="4097" width="5.66015625" style="333" customWidth="1"/>
    <col min="4098" max="4098" width="8.33203125" style="333" customWidth="1"/>
    <col min="4099" max="4099" width="13.83203125" style="333" customWidth="1"/>
    <col min="4100" max="4100" width="99.5" style="333" customWidth="1"/>
    <col min="4101" max="4101" width="7.33203125" style="333" customWidth="1"/>
    <col min="4102" max="4102" width="9.5" style="333" customWidth="1"/>
    <col min="4103" max="4103" width="13.16015625" style="333" customWidth="1"/>
    <col min="4104" max="4104" width="13.83203125" style="333" customWidth="1"/>
    <col min="4105" max="4105" width="13" style="333" customWidth="1"/>
    <col min="4106" max="4106" width="15" style="333" customWidth="1"/>
    <col min="4107" max="4352" width="10.33203125" style="333" customWidth="1"/>
    <col min="4353" max="4353" width="5.66015625" style="333" customWidth="1"/>
    <col min="4354" max="4354" width="8.33203125" style="333" customWidth="1"/>
    <col min="4355" max="4355" width="13.83203125" style="333" customWidth="1"/>
    <col min="4356" max="4356" width="99.5" style="333" customWidth="1"/>
    <col min="4357" max="4357" width="7.33203125" style="333" customWidth="1"/>
    <col min="4358" max="4358" width="9.5" style="333" customWidth="1"/>
    <col min="4359" max="4359" width="13.16015625" style="333" customWidth="1"/>
    <col min="4360" max="4360" width="13.83203125" style="333" customWidth="1"/>
    <col min="4361" max="4361" width="13" style="333" customWidth="1"/>
    <col min="4362" max="4362" width="15" style="333" customWidth="1"/>
    <col min="4363" max="4608" width="10.33203125" style="333" customWidth="1"/>
    <col min="4609" max="4609" width="5.66015625" style="333" customWidth="1"/>
    <col min="4610" max="4610" width="8.33203125" style="333" customWidth="1"/>
    <col min="4611" max="4611" width="13.83203125" style="333" customWidth="1"/>
    <col min="4612" max="4612" width="99.5" style="333" customWidth="1"/>
    <col min="4613" max="4613" width="7.33203125" style="333" customWidth="1"/>
    <col min="4614" max="4614" width="9.5" style="333" customWidth="1"/>
    <col min="4615" max="4615" width="13.16015625" style="333" customWidth="1"/>
    <col min="4616" max="4616" width="13.83203125" style="333" customWidth="1"/>
    <col min="4617" max="4617" width="13" style="333" customWidth="1"/>
    <col min="4618" max="4618" width="15" style="333" customWidth="1"/>
    <col min="4619" max="4864" width="10.33203125" style="333" customWidth="1"/>
    <col min="4865" max="4865" width="5.66015625" style="333" customWidth="1"/>
    <col min="4866" max="4866" width="8.33203125" style="333" customWidth="1"/>
    <col min="4867" max="4867" width="13.83203125" style="333" customWidth="1"/>
    <col min="4868" max="4868" width="99.5" style="333" customWidth="1"/>
    <col min="4869" max="4869" width="7.33203125" style="333" customWidth="1"/>
    <col min="4870" max="4870" width="9.5" style="333" customWidth="1"/>
    <col min="4871" max="4871" width="13.16015625" style="333" customWidth="1"/>
    <col min="4872" max="4872" width="13.83203125" style="333" customWidth="1"/>
    <col min="4873" max="4873" width="13" style="333" customWidth="1"/>
    <col min="4874" max="4874" width="15" style="333" customWidth="1"/>
    <col min="4875" max="5120" width="10.33203125" style="333" customWidth="1"/>
    <col min="5121" max="5121" width="5.66015625" style="333" customWidth="1"/>
    <col min="5122" max="5122" width="8.33203125" style="333" customWidth="1"/>
    <col min="5123" max="5123" width="13.83203125" style="333" customWidth="1"/>
    <col min="5124" max="5124" width="99.5" style="333" customWidth="1"/>
    <col min="5125" max="5125" width="7.33203125" style="333" customWidth="1"/>
    <col min="5126" max="5126" width="9.5" style="333" customWidth="1"/>
    <col min="5127" max="5127" width="13.16015625" style="333" customWidth="1"/>
    <col min="5128" max="5128" width="13.83203125" style="333" customWidth="1"/>
    <col min="5129" max="5129" width="13" style="333" customWidth="1"/>
    <col min="5130" max="5130" width="15" style="333" customWidth="1"/>
    <col min="5131" max="5376" width="10.33203125" style="333" customWidth="1"/>
    <col min="5377" max="5377" width="5.66015625" style="333" customWidth="1"/>
    <col min="5378" max="5378" width="8.33203125" style="333" customWidth="1"/>
    <col min="5379" max="5379" width="13.83203125" style="333" customWidth="1"/>
    <col min="5380" max="5380" width="99.5" style="333" customWidth="1"/>
    <col min="5381" max="5381" width="7.33203125" style="333" customWidth="1"/>
    <col min="5382" max="5382" width="9.5" style="333" customWidth="1"/>
    <col min="5383" max="5383" width="13.16015625" style="333" customWidth="1"/>
    <col min="5384" max="5384" width="13.83203125" style="333" customWidth="1"/>
    <col min="5385" max="5385" width="13" style="333" customWidth="1"/>
    <col min="5386" max="5386" width="15" style="333" customWidth="1"/>
    <col min="5387" max="5632" width="10.33203125" style="333" customWidth="1"/>
    <col min="5633" max="5633" width="5.66015625" style="333" customWidth="1"/>
    <col min="5634" max="5634" width="8.33203125" style="333" customWidth="1"/>
    <col min="5635" max="5635" width="13.83203125" style="333" customWidth="1"/>
    <col min="5636" max="5636" width="99.5" style="333" customWidth="1"/>
    <col min="5637" max="5637" width="7.33203125" style="333" customWidth="1"/>
    <col min="5638" max="5638" width="9.5" style="333" customWidth="1"/>
    <col min="5639" max="5639" width="13.16015625" style="333" customWidth="1"/>
    <col min="5640" max="5640" width="13.83203125" style="333" customWidth="1"/>
    <col min="5641" max="5641" width="13" style="333" customWidth="1"/>
    <col min="5642" max="5642" width="15" style="333" customWidth="1"/>
    <col min="5643" max="5888" width="10.33203125" style="333" customWidth="1"/>
    <col min="5889" max="5889" width="5.66015625" style="333" customWidth="1"/>
    <col min="5890" max="5890" width="8.33203125" style="333" customWidth="1"/>
    <col min="5891" max="5891" width="13.83203125" style="333" customWidth="1"/>
    <col min="5892" max="5892" width="99.5" style="333" customWidth="1"/>
    <col min="5893" max="5893" width="7.33203125" style="333" customWidth="1"/>
    <col min="5894" max="5894" width="9.5" style="333" customWidth="1"/>
    <col min="5895" max="5895" width="13.16015625" style="333" customWidth="1"/>
    <col min="5896" max="5896" width="13.83203125" style="333" customWidth="1"/>
    <col min="5897" max="5897" width="13" style="333" customWidth="1"/>
    <col min="5898" max="5898" width="15" style="333" customWidth="1"/>
    <col min="5899" max="6144" width="10.33203125" style="333" customWidth="1"/>
    <col min="6145" max="6145" width="5.66015625" style="333" customWidth="1"/>
    <col min="6146" max="6146" width="8.33203125" style="333" customWidth="1"/>
    <col min="6147" max="6147" width="13.83203125" style="333" customWidth="1"/>
    <col min="6148" max="6148" width="99.5" style="333" customWidth="1"/>
    <col min="6149" max="6149" width="7.33203125" style="333" customWidth="1"/>
    <col min="6150" max="6150" width="9.5" style="333" customWidth="1"/>
    <col min="6151" max="6151" width="13.16015625" style="333" customWidth="1"/>
    <col min="6152" max="6152" width="13.83203125" style="333" customWidth="1"/>
    <col min="6153" max="6153" width="13" style="333" customWidth="1"/>
    <col min="6154" max="6154" width="15" style="333" customWidth="1"/>
    <col min="6155" max="6400" width="10.33203125" style="333" customWidth="1"/>
    <col min="6401" max="6401" width="5.66015625" style="333" customWidth="1"/>
    <col min="6402" max="6402" width="8.33203125" style="333" customWidth="1"/>
    <col min="6403" max="6403" width="13.83203125" style="333" customWidth="1"/>
    <col min="6404" max="6404" width="99.5" style="333" customWidth="1"/>
    <col min="6405" max="6405" width="7.33203125" style="333" customWidth="1"/>
    <col min="6406" max="6406" width="9.5" style="333" customWidth="1"/>
    <col min="6407" max="6407" width="13.16015625" style="333" customWidth="1"/>
    <col min="6408" max="6408" width="13.83203125" style="333" customWidth="1"/>
    <col min="6409" max="6409" width="13" style="333" customWidth="1"/>
    <col min="6410" max="6410" width="15" style="333" customWidth="1"/>
    <col min="6411" max="6656" width="10.33203125" style="333" customWidth="1"/>
    <col min="6657" max="6657" width="5.66015625" style="333" customWidth="1"/>
    <col min="6658" max="6658" width="8.33203125" style="333" customWidth="1"/>
    <col min="6659" max="6659" width="13.83203125" style="333" customWidth="1"/>
    <col min="6660" max="6660" width="99.5" style="333" customWidth="1"/>
    <col min="6661" max="6661" width="7.33203125" style="333" customWidth="1"/>
    <col min="6662" max="6662" width="9.5" style="333" customWidth="1"/>
    <col min="6663" max="6663" width="13.16015625" style="333" customWidth="1"/>
    <col min="6664" max="6664" width="13.83203125" style="333" customWidth="1"/>
    <col min="6665" max="6665" width="13" style="333" customWidth="1"/>
    <col min="6666" max="6666" width="15" style="333" customWidth="1"/>
    <col min="6667" max="6912" width="10.33203125" style="333" customWidth="1"/>
    <col min="6913" max="6913" width="5.66015625" style="333" customWidth="1"/>
    <col min="6914" max="6914" width="8.33203125" style="333" customWidth="1"/>
    <col min="6915" max="6915" width="13.83203125" style="333" customWidth="1"/>
    <col min="6916" max="6916" width="99.5" style="333" customWidth="1"/>
    <col min="6917" max="6917" width="7.33203125" style="333" customWidth="1"/>
    <col min="6918" max="6918" width="9.5" style="333" customWidth="1"/>
    <col min="6919" max="6919" width="13.16015625" style="333" customWidth="1"/>
    <col min="6920" max="6920" width="13.83203125" style="333" customWidth="1"/>
    <col min="6921" max="6921" width="13" style="333" customWidth="1"/>
    <col min="6922" max="6922" width="15" style="333" customWidth="1"/>
    <col min="6923" max="7168" width="10.33203125" style="333" customWidth="1"/>
    <col min="7169" max="7169" width="5.66015625" style="333" customWidth="1"/>
    <col min="7170" max="7170" width="8.33203125" style="333" customWidth="1"/>
    <col min="7171" max="7171" width="13.83203125" style="333" customWidth="1"/>
    <col min="7172" max="7172" width="99.5" style="333" customWidth="1"/>
    <col min="7173" max="7173" width="7.33203125" style="333" customWidth="1"/>
    <col min="7174" max="7174" width="9.5" style="333" customWidth="1"/>
    <col min="7175" max="7175" width="13.16015625" style="333" customWidth="1"/>
    <col min="7176" max="7176" width="13.83203125" style="333" customWidth="1"/>
    <col min="7177" max="7177" width="13" style="333" customWidth="1"/>
    <col min="7178" max="7178" width="15" style="333" customWidth="1"/>
    <col min="7179" max="7424" width="10.33203125" style="333" customWidth="1"/>
    <col min="7425" max="7425" width="5.66015625" style="333" customWidth="1"/>
    <col min="7426" max="7426" width="8.33203125" style="333" customWidth="1"/>
    <col min="7427" max="7427" width="13.83203125" style="333" customWidth="1"/>
    <col min="7428" max="7428" width="99.5" style="333" customWidth="1"/>
    <col min="7429" max="7429" width="7.33203125" style="333" customWidth="1"/>
    <col min="7430" max="7430" width="9.5" style="333" customWidth="1"/>
    <col min="7431" max="7431" width="13.16015625" style="333" customWidth="1"/>
    <col min="7432" max="7432" width="13.83203125" style="333" customWidth="1"/>
    <col min="7433" max="7433" width="13" style="333" customWidth="1"/>
    <col min="7434" max="7434" width="15" style="333" customWidth="1"/>
    <col min="7435" max="7680" width="10.33203125" style="333" customWidth="1"/>
    <col min="7681" max="7681" width="5.66015625" style="333" customWidth="1"/>
    <col min="7682" max="7682" width="8.33203125" style="333" customWidth="1"/>
    <col min="7683" max="7683" width="13.83203125" style="333" customWidth="1"/>
    <col min="7684" max="7684" width="99.5" style="333" customWidth="1"/>
    <col min="7685" max="7685" width="7.33203125" style="333" customWidth="1"/>
    <col min="7686" max="7686" width="9.5" style="333" customWidth="1"/>
    <col min="7687" max="7687" width="13.16015625" style="333" customWidth="1"/>
    <col min="7688" max="7688" width="13.83203125" style="333" customWidth="1"/>
    <col min="7689" max="7689" width="13" style="333" customWidth="1"/>
    <col min="7690" max="7690" width="15" style="333" customWidth="1"/>
    <col min="7691" max="7936" width="10.33203125" style="333" customWidth="1"/>
    <col min="7937" max="7937" width="5.66015625" style="333" customWidth="1"/>
    <col min="7938" max="7938" width="8.33203125" style="333" customWidth="1"/>
    <col min="7939" max="7939" width="13.83203125" style="333" customWidth="1"/>
    <col min="7940" max="7940" width="99.5" style="333" customWidth="1"/>
    <col min="7941" max="7941" width="7.33203125" style="333" customWidth="1"/>
    <col min="7942" max="7942" width="9.5" style="333" customWidth="1"/>
    <col min="7943" max="7943" width="13.16015625" style="333" customWidth="1"/>
    <col min="7944" max="7944" width="13.83203125" style="333" customWidth="1"/>
    <col min="7945" max="7945" width="13" style="333" customWidth="1"/>
    <col min="7946" max="7946" width="15" style="333" customWidth="1"/>
    <col min="7947" max="8192" width="10.33203125" style="333" customWidth="1"/>
    <col min="8193" max="8193" width="5.66015625" style="333" customWidth="1"/>
    <col min="8194" max="8194" width="8.33203125" style="333" customWidth="1"/>
    <col min="8195" max="8195" width="13.83203125" style="333" customWidth="1"/>
    <col min="8196" max="8196" width="99.5" style="333" customWidth="1"/>
    <col min="8197" max="8197" width="7.33203125" style="333" customWidth="1"/>
    <col min="8198" max="8198" width="9.5" style="333" customWidth="1"/>
    <col min="8199" max="8199" width="13.16015625" style="333" customWidth="1"/>
    <col min="8200" max="8200" width="13.83203125" style="333" customWidth="1"/>
    <col min="8201" max="8201" width="13" style="333" customWidth="1"/>
    <col min="8202" max="8202" width="15" style="333" customWidth="1"/>
    <col min="8203" max="8448" width="10.33203125" style="333" customWidth="1"/>
    <col min="8449" max="8449" width="5.66015625" style="333" customWidth="1"/>
    <col min="8450" max="8450" width="8.33203125" style="333" customWidth="1"/>
    <col min="8451" max="8451" width="13.83203125" style="333" customWidth="1"/>
    <col min="8452" max="8452" width="99.5" style="333" customWidth="1"/>
    <col min="8453" max="8453" width="7.33203125" style="333" customWidth="1"/>
    <col min="8454" max="8454" width="9.5" style="333" customWidth="1"/>
    <col min="8455" max="8455" width="13.16015625" style="333" customWidth="1"/>
    <col min="8456" max="8456" width="13.83203125" style="333" customWidth="1"/>
    <col min="8457" max="8457" width="13" style="333" customWidth="1"/>
    <col min="8458" max="8458" width="15" style="333" customWidth="1"/>
    <col min="8459" max="8704" width="10.33203125" style="333" customWidth="1"/>
    <col min="8705" max="8705" width="5.66015625" style="333" customWidth="1"/>
    <col min="8706" max="8706" width="8.33203125" style="333" customWidth="1"/>
    <col min="8707" max="8707" width="13.83203125" style="333" customWidth="1"/>
    <col min="8708" max="8708" width="99.5" style="333" customWidth="1"/>
    <col min="8709" max="8709" width="7.33203125" style="333" customWidth="1"/>
    <col min="8710" max="8710" width="9.5" style="333" customWidth="1"/>
    <col min="8711" max="8711" width="13.16015625" style="333" customWidth="1"/>
    <col min="8712" max="8712" width="13.83203125" style="333" customWidth="1"/>
    <col min="8713" max="8713" width="13" style="333" customWidth="1"/>
    <col min="8714" max="8714" width="15" style="333" customWidth="1"/>
    <col min="8715" max="8960" width="10.33203125" style="333" customWidth="1"/>
    <col min="8961" max="8961" width="5.66015625" style="333" customWidth="1"/>
    <col min="8962" max="8962" width="8.33203125" style="333" customWidth="1"/>
    <col min="8963" max="8963" width="13.83203125" style="333" customWidth="1"/>
    <col min="8964" max="8964" width="99.5" style="333" customWidth="1"/>
    <col min="8965" max="8965" width="7.33203125" style="333" customWidth="1"/>
    <col min="8966" max="8966" width="9.5" style="333" customWidth="1"/>
    <col min="8967" max="8967" width="13.16015625" style="333" customWidth="1"/>
    <col min="8968" max="8968" width="13.83203125" style="333" customWidth="1"/>
    <col min="8969" max="8969" width="13" style="333" customWidth="1"/>
    <col min="8970" max="8970" width="15" style="333" customWidth="1"/>
    <col min="8971" max="9216" width="10.33203125" style="333" customWidth="1"/>
    <col min="9217" max="9217" width="5.66015625" style="333" customWidth="1"/>
    <col min="9218" max="9218" width="8.33203125" style="333" customWidth="1"/>
    <col min="9219" max="9219" width="13.83203125" style="333" customWidth="1"/>
    <col min="9220" max="9220" width="99.5" style="333" customWidth="1"/>
    <col min="9221" max="9221" width="7.33203125" style="333" customWidth="1"/>
    <col min="9222" max="9222" width="9.5" style="333" customWidth="1"/>
    <col min="9223" max="9223" width="13.16015625" style="333" customWidth="1"/>
    <col min="9224" max="9224" width="13.83203125" style="333" customWidth="1"/>
    <col min="9225" max="9225" width="13" style="333" customWidth="1"/>
    <col min="9226" max="9226" width="15" style="333" customWidth="1"/>
    <col min="9227" max="9472" width="10.33203125" style="333" customWidth="1"/>
    <col min="9473" max="9473" width="5.66015625" style="333" customWidth="1"/>
    <col min="9474" max="9474" width="8.33203125" style="333" customWidth="1"/>
    <col min="9475" max="9475" width="13.83203125" style="333" customWidth="1"/>
    <col min="9476" max="9476" width="99.5" style="333" customWidth="1"/>
    <col min="9477" max="9477" width="7.33203125" style="333" customWidth="1"/>
    <col min="9478" max="9478" width="9.5" style="333" customWidth="1"/>
    <col min="9479" max="9479" width="13.16015625" style="333" customWidth="1"/>
    <col min="9480" max="9480" width="13.83203125" style="333" customWidth="1"/>
    <col min="9481" max="9481" width="13" style="333" customWidth="1"/>
    <col min="9482" max="9482" width="15" style="333" customWidth="1"/>
    <col min="9483" max="9728" width="10.33203125" style="333" customWidth="1"/>
    <col min="9729" max="9729" width="5.66015625" style="333" customWidth="1"/>
    <col min="9730" max="9730" width="8.33203125" style="333" customWidth="1"/>
    <col min="9731" max="9731" width="13.83203125" style="333" customWidth="1"/>
    <col min="9732" max="9732" width="99.5" style="333" customWidth="1"/>
    <col min="9733" max="9733" width="7.33203125" style="333" customWidth="1"/>
    <col min="9734" max="9734" width="9.5" style="333" customWidth="1"/>
    <col min="9735" max="9735" width="13.16015625" style="333" customWidth="1"/>
    <col min="9736" max="9736" width="13.83203125" style="333" customWidth="1"/>
    <col min="9737" max="9737" width="13" style="333" customWidth="1"/>
    <col min="9738" max="9738" width="15" style="333" customWidth="1"/>
    <col min="9739" max="9984" width="10.33203125" style="333" customWidth="1"/>
    <col min="9985" max="9985" width="5.66015625" style="333" customWidth="1"/>
    <col min="9986" max="9986" width="8.33203125" style="333" customWidth="1"/>
    <col min="9987" max="9987" width="13.83203125" style="333" customWidth="1"/>
    <col min="9988" max="9988" width="99.5" style="333" customWidth="1"/>
    <col min="9989" max="9989" width="7.33203125" style="333" customWidth="1"/>
    <col min="9990" max="9990" width="9.5" style="333" customWidth="1"/>
    <col min="9991" max="9991" width="13.16015625" style="333" customWidth="1"/>
    <col min="9992" max="9992" width="13.83203125" style="333" customWidth="1"/>
    <col min="9993" max="9993" width="13" style="333" customWidth="1"/>
    <col min="9994" max="9994" width="15" style="333" customWidth="1"/>
    <col min="9995" max="10240" width="10.33203125" style="333" customWidth="1"/>
    <col min="10241" max="10241" width="5.66015625" style="333" customWidth="1"/>
    <col min="10242" max="10242" width="8.33203125" style="333" customWidth="1"/>
    <col min="10243" max="10243" width="13.83203125" style="333" customWidth="1"/>
    <col min="10244" max="10244" width="99.5" style="333" customWidth="1"/>
    <col min="10245" max="10245" width="7.33203125" style="333" customWidth="1"/>
    <col min="10246" max="10246" width="9.5" style="333" customWidth="1"/>
    <col min="10247" max="10247" width="13.16015625" style="333" customWidth="1"/>
    <col min="10248" max="10248" width="13.83203125" style="333" customWidth="1"/>
    <col min="10249" max="10249" width="13" style="333" customWidth="1"/>
    <col min="10250" max="10250" width="15" style="333" customWidth="1"/>
    <col min="10251" max="10496" width="10.33203125" style="333" customWidth="1"/>
    <col min="10497" max="10497" width="5.66015625" style="333" customWidth="1"/>
    <col min="10498" max="10498" width="8.33203125" style="333" customWidth="1"/>
    <col min="10499" max="10499" width="13.83203125" style="333" customWidth="1"/>
    <col min="10500" max="10500" width="99.5" style="333" customWidth="1"/>
    <col min="10501" max="10501" width="7.33203125" style="333" customWidth="1"/>
    <col min="10502" max="10502" width="9.5" style="333" customWidth="1"/>
    <col min="10503" max="10503" width="13.16015625" style="333" customWidth="1"/>
    <col min="10504" max="10504" width="13.83203125" style="333" customWidth="1"/>
    <col min="10505" max="10505" width="13" style="333" customWidth="1"/>
    <col min="10506" max="10506" width="15" style="333" customWidth="1"/>
    <col min="10507" max="10752" width="10.33203125" style="333" customWidth="1"/>
    <col min="10753" max="10753" width="5.66015625" style="333" customWidth="1"/>
    <col min="10754" max="10754" width="8.33203125" style="333" customWidth="1"/>
    <col min="10755" max="10755" width="13.83203125" style="333" customWidth="1"/>
    <col min="10756" max="10756" width="99.5" style="333" customWidth="1"/>
    <col min="10757" max="10757" width="7.33203125" style="333" customWidth="1"/>
    <col min="10758" max="10758" width="9.5" style="333" customWidth="1"/>
    <col min="10759" max="10759" width="13.16015625" style="333" customWidth="1"/>
    <col min="10760" max="10760" width="13.83203125" style="333" customWidth="1"/>
    <col min="10761" max="10761" width="13" style="333" customWidth="1"/>
    <col min="10762" max="10762" width="15" style="333" customWidth="1"/>
    <col min="10763" max="11008" width="10.33203125" style="333" customWidth="1"/>
    <col min="11009" max="11009" width="5.66015625" style="333" customWidth="1"/>
    <col min="11010" max="11010" width="8.33203125" style="333" customWidth="1"/>
    <col min="11011" max="11011" width="13.83203125" style="333" customWidth="1"/>
    <col min="11012" max="11012" width="99.5" style="333" customWidth="1"/>
    <col min="11013" max="11013" width="7.33203125" style="333" customWidth="1"/>
    <col min="11014" max="11014" width="9.5" style="333" customWidth="1"/>
    <col min="11015" max="11015" width="13.16015625" style="333" customWidth="1"/>
    <col min="11016" max="11016" width="13.83203125" style="333" customWidth="1"/>
    <col min="11017" max="11017" width="13" style="333" customWidth="1"/>
    <col min="11018" max="11018" width="15" style="333" customWidth="1"/>
    <col min="11019" max="11264" width="10.33203125" style="333" customWidth="1"/>
    <col min="11265" max="11265" width="5.66015625" style="333" customWidth="1"/>
    <col min="11266" max="11266" width="8.33203125" style="333" customWidth="1"/>
    <col min="11267" max="11267" width="13.83203125" style="333" customWidth="1"/>
    <col min="11268" max="11268" width="99.5" style="333" customWidth="1"/>
    <col min="11269" max="11269" width="7.33203125" style="333" customWidth="1"/>
    <col min="11270" max="11270" width="9.5" style="333" customWidth="1"/>
    <col min="11271" max="11271" width="13.16015625" style="333" customWidth="1"/>
    <col min="11272" max="11272" width="13.83203125" style="333" customWidth="1"/>
    <col min="11273" max="11273" width="13" style="333" customWidth="1"/>
    <col min="11274" max="11274" width="15" style="333" customWidth="1"/>
    <col min="11275" max="11520" width="10.33203125" style="333" customWidth="1"/>
    <col min="11521" max="11521" width="5.66015625" style="333" customWidth="1"/>
    <col min="11522" max="11522" width="8.33203125" style="333" customWidth="1"/>
    <col min="11523" max="11523" width="13.83203125" style="333" customWidth="1"/>
    <col min="11524" max="11524" width="99.5" style="333" customWidth="1"/>
    <col min="11525" max="11525" width="7.33203125" style="333" customWidth="1"/>
    <col min="11526" max="11526" width="9.5" style="333" customWidth="1"/>
    <col min="11527" max="11527" width="13.16015625" style="333" customWidth="1"/>
    <col min="11528" max="11528" width="13.83203125" style="333" customWidth="1"/>
    <col min="11529" max="11529" width="13" style="333" customWidth="1"/>
    <col min="11530" max="11530" width="15" style="333" customWidth="1"/>
    <col min="11531" max="11776" width="10.33203125" style="333" customWidth="1"/>
    <col min="11777" max="11777" width="5.66015625" style="333" customWidth="1"/>
    <col min="11778" max="11778" width="8.33203125" style="333" customWidth="1"/>
    <col min="11779" max="11779" width="13.83203125" style="333" customWidth="1"/>
    <col min="11780" max="11780" width="99.5" style="333" customWidth="1"/>
    <col min="11781" max="11781" width="7.33203125" style="333" customWidth="1"/>
    <col min="11782" max="11782" width="9.5" style="333" customWidth="1"/>
    <col min="11783" max="11783" width="13.16015625" style="333" customWidth="1"/>
    <col min="11784" max="11784" width="13.83203125" style="333" customWidth="1"/>
    <col min="11785" max="11785" width="13" style="333" customWidth="1"/>
    <col min="11786" max="11786" width="15" style="333" customWidth="1"/>
    <col min="11787" max="12032" width="10.33203125" style="333" customWidth="1"/>
    <col min="12033" max="12033" width="5.66015625" style="333" customWidth="1"/>
    <col min="12034" max="12034" width="8.33203125" style="333" customWidth="1"/>
    <col min="12035" max="12035" width="13.83203125" style="333" customWidth="1"/>
    <col min="12036" max="12036" width="99.5" style="333" customWidth="1"/>
    <col min="12037" max="12037" width="7.33203125" style="333" customWidth="1"/>
    <col min="12038" max="12038" width="9.5" style="333" customWidth="1"/>
    <col min="12039" max="12039" width="13.16015625" style="333" customWidth="1"/>
    <col min="12040" max="12040" width="13.83203125" style="333" customWidth="1"/>
    <col min="12041" max="12041" width="13" style="333" customWidth="1"/>
    <col min="12042" max="12042" width="15" style="333" customWidth="1"/>
    <col min="12043" max="12288" width="10.33203125" style="333" customWidth="1"/>
    <col min="12289" max="12289" width="5.66015625" style="333" customWidth="1"/>
    <col min="12290" max="12290" width="8.33203125" style="333" customWidth="1"/>
    <col min="12291" max="12291" width="13.83203125" style="333" customWidth="1"/>
    <col min="12292" max="12292" width="99.5" style="333" customWidth="1"/>
    <col min="12293" max="12293" width="7.33203125" style="333" customWidth="1"/>
    <col min="12294" max="12294" width="9.5" style="333" customWidth="1"/>
    <col min="12295" max="12295" width="13.16015625" style="333" customWidth="1"/>
    <col min="12296" max="12296" width="13.83203125" style="333" customWidth="1"/>
    <col min="12297" max="12297" width="13" style="333" customWidth="1"/>
    <col min="12298" max="12298" width="15" style="333" customWidth="1"/>
    <col min="12299" max="12544" width="10.33203125" style="333" customWidth="1"/>
    <col min="12545" max="12545" width="5.66015625" style="333" customWidth="1"/>
    <col min="12546" max="12546" width="8.33203125" style="333" customWidth="1"/>
    <col min="12547" max="12547" width="13.83203125" style="333" customWidth="1"/>
    <col min="12548" max="12548" width="99.5" style="333" customWidth="1"/>
    <col min="12549" max="12549" width="7.33203125" style="333" customWidth="1"/>
    <col min="12550" max="12550" width="9.5" style="333" customWidth="1"/>
    <col min="12551" max="12551" width="13.16015625" style="333" customWidth="1"/>
    <col min="12552" max="12552" width="13.83203125" style="333" customWidth="1"/>
    <col min="12553" max="12553" width="13" style="333" customWidth="1"/>
    <col min="12554" max="12554" width="15" style="333" customWidth="1"/>
    <col min="12555" max="12800" width="10.33203125" style="333" customWidth="1"/>
    <col min="12801" max="12801" width="5.66015625" style="333" customWidth="1"/>
    <col min="12802" max="12802" width="8.33203125" style="333" customWidth="1"/>
    <col min="12803" max="12803" width="13.83203125" style="333" customWidth="1"/>
    <col min="12804" max="12804" width="99.5" style="333" customWidth="1"/>
    <col min="12805" max="12805" width="7.33203125" style="333" customWidth="1"/>
    <col min="12806" max="12806" width="9.5" style="333" customWidth="1"/>
    <col min="12807" max="12807" width="13.16015625" style="333" customWidth="1"/>
    <col min="12808" max="12808" width="13.83203125" style="333" customWidth="1"/>
    <col min="12809" max="12809" width="13" style="333" customWidth="1"/>
    <col min="12810" max="12810" width="15" style="333" customWidth="1"/>
    <col min="12811" max="13056" width="10.33203125" style="333" customWidth="1"/>
    <col min="13057" max="13057" width="5.66015625" style="333" customWidth="1"/>
    <col min="13058" max="13058" width="8.33203125" style="333" customWidth="1"/>
    <col min="13059" max="13059" width="13.83203125" style="333" customWidth="1"/>
    <col min="13060" max="13060" width="99.5" style="333" customWidth="1"/>
    <col min="13061" max="13061" width="7.33203125" style="333" customWidth="1"/>
    <col min="13062" max="13062" width="9.5" style="333" customWidth="1"/>
    <col min="13063" max="13063" width="13.16015625" style="333" customWidth="1"/>
    <col min="13064" max="13064" width="13.83203125" style="333" customWidth="1"/>
    <col min="13065" max="13065" width="13" style="333" customWidth="1"/>
    <col min="13066" max="13066" width="15" style="333" customWidth="1"/>
    <col min="13067" max="13312" width="10.33203125" style="333" customWidth="1"/>
    <col min="13313" max="13313" width="5.66015625" style="333" customWidth="1"/>
    <col min="13314" max="13314" width="8.33203125" style="333" customWidth="1"/>
    <col min="13315" max="13315" width="13.83203125" style="333" customWidth="1"/>
    <col min="13316" max="13316" width="99.5" style="333" customWidth="1"/>
    <col min="13317" max="13317" width="7.33203125" style="333" customWidth="1"/>
    <col min="13318" max="13318" width="9.5" style="333" customWidth="1"/>
    <col min="13319" max="13319" width="13.16015625" style="333" customWidth="1"/>
    <col min="13320" max="13320" width="13.83203125" style="333" customWidth="1"/>
    <col min="13321" max="13321" width="13" style="333" customWidth="1"/>
    <col min="13322" max="13322" width="15" style="333" customWidth="1"/>
    <col min="13323" max="13568" width="10.33203125" style="333" customWidth="1"/>
    <col min="13569" max="13569" width="5.66015625" style="333" customWidth="1"/>
    <col min="13570" max="13570" width="8.33203125" style="333" customWidth="1"/>
    <col min="13571" max="13571" width="13.83203125" style="333" customWidth="1"/>
    <col min="13572" max="13572" width="99.5" style="333" customWidth="1"/>
    <col min="13573" max="13573" width="7.33203125" style="333" customWidth="1"/>
    <col min="13574" max="13574" width="9.5" style="333" customWidth="1"/>
    <col min="13575" max="13575" width="13.16015625" style="333" customWidth="1"/>
    <col min="13576" max="13576" width="13.83203125" style="333" customWidth="1"/>
    <col min="13577" max="13577" width="13" style="333" customWidth="1"/>
    <col min="13578" max="13578" width="15" style="333" customWidth="1"/>
    <col min="13579" max="13824" width="10.33203125" style="333" customWidth="1"/>
    <col min="13825" max="13825" width="5.66015625" style="333" customWidth="1"/>
    <col min="13826" max="13826" width="8.33203125" style="333" customWidth="1"/>
    <col min="13827" max="13827" width="13.83203125" style="333" customWidth="1"/>
    <col min="13828" max="13828" width="99.5" style="333" customWidth="1"/>
    <col min="13829" max="13829" width="7.33203125" style="333" customWidth="1"/>
    <col min="13830" max="13830" width="9.5" style="333" customWidth="1"/>
    <col min="13831" max="13831" width="13.16015625" style="333" customWidth="1"/>
    <col min="13832" max="13832" width="13.83203125" style="333" customWidth="1"/>
    <col min="13833" max="13833" width="13" style="333" customWidth="1"/>
    <col min="13834" max="13834" width="15" style="333" customWidth="1"/>
    <col min="13835" max="14080" width="10.33203125" style="333" customWidth="1"/>
    <col min="14081" max="14081" width="5.66015625" style="333" customWidth="1"/>
    <col min="14082" max="14082" width="8.33203125" style="333" customWidth="1"/>
    <col min="14083" max="14083" width="13.83203125" style="333" customWidth="1"/>
    <col min="14084" max="14084" width="99.5" style="333" customWidth="1"/>
    <col min="14085" max="14085" width="7.33203125" style="333" customWidth="1"/>
    <col min="14086" max="14086" width="9.5" style="333" customWidth="1"/>
    <col min="14087" max="14087" width="13.16015625" style="333" customWidth="1"/>
    <col min="14088" max="14088" width="13.83203125" style="333" customWidth="1"/>
    <col min="14089" max="14089" width="13" style="333" customWidth="1"/>
    <col min="14090" max="14090" width="15" style="333" customWidth="1"/>
    <col min="14091" max="14336" width="10.33203125" style="333" customWidth="1"/>
    <col min="14337" max="14337" width="5.66015625" style="333" customWidth="1"/>
    <col min="14338" max="14338" width="8.33203125" style="333" customWidth="1"/>
    <col min="14339" max="14339" width="13.83203125" style="333" customWidth="1"/>
    <col min="14340" max="14340" width="99.5" style="333" customWidth="1"/>
    <col min="14341" max="14341" width="7.33203125" style="333" customWidth="1"/>
    <col min="14342" max="14342" width="9.5" style="333" customWidth="1"/>
    <col min="14343" max="14343" width="13.16015625" style="333" customWidth="1"/>
    <col min="14344" max="14344" width="13.83203125" style="333" customWidth="1"/>
    <col min="14345" max="14345" width="13" style="333" customWidth="1"/>
    <col min="14346" max="14346" width="15" style="333" customWidth="1"/>
    <col min="14347" max="14592" width="10.33203125" style="333" customWidth="1"/>
    <col min="14593" max="14593" width="5.66015625" style="333" customWidth="1"/>
    <col min="14594" max="14594" width="8.33203125" style="333" customWidth="1"/>
    <col min="14595" max="14595" width="13.83203125" style="333" customWidth="1"/>
    <col min="14596" max="14596" width="99.5" style="333" customWidth="1"/>
    <col min="14597" max="14597" width="7.33203125" style="333" customWidth="1"/>
    <col min="14598" max="14598" width="9.5" style="333" customWidth="1"/>
    <col min="14599" max="14599" width="13.16015625" style="333" customWidth="1"/>
    <col min="14600" max="14600" width="13.83203125" style="333" customWidth="1"/>
    <col min="14601" max="14601" width="13" style="333" customWidth="1"/>
    <col min="14602" max="14602" width="15" style="333" customWidth="1"/>
    <col min="14603" max="14848" width="10.33203125" style="333" customWidth="1"/>
    <col min="14849" max="14849" width="5.66015625" style="333" customWidth="1"/>
    <col min="14850" max="14850" width="8.33203125" style="333" customWidth="1"/>
    <col min="14851" max="14851" width="13.83203125" style="333" customWidth="1"/>
    <col min="14852" max="14852" width="99.5" style="333" customWidth="1"/>
    <col min="14853" max="14853" width="7.33203125" style="333" customWidth="1"/>
    <col min="14854" max="14854" width="9.5" style="333" customWidth="1"/>
    <col min="14855" max="14855" width="13.16015625" style="333" customWidth="1"/>
    <col min="14856" max="14856" width="13.83203125" style="333" customWidth="1"/>
    <col min="14857" max="14857" width="13" style="333" customWidth="1"/>
    <col min="14858" max="14858" width="15" style="333" customWidth="1"/>
    <col min="14859" max="15104" width="10.33203125" style="333" customWidth="1"/>
    <col min="15105" max="15105" width="5.66015625" style="333" customWidth="1"/>
    <col min="15106" max="15106" width="8.33203125" style="333" customWidth="1"/>
    <col min="15107" max="15107" width="13.83203125" style="333" customWidth="1"/>
    <col min="15108" max="15108" width="99.5" style="333" customWidth="1"/>
    <col min="15109" max="15109" width="7.33203125" style="333" customWidth="1"/>
    <col min="15110" max="15110" width="9.5" style="333" customWidth="1"/>
    <col min="15111" max="15111" width="13.16015625" style="333" customWidth="1"/>
    <col min="15112" max="15112" width="13.83203125" style="333" customWidth="1"/>
    <col min="15113" max="15113" width="13" style="333" customWidth="1"/>
    <col min="15114" max="15114" width="15" style="333" customWidth="1"/>
    <col min="15115" max="15360" width="10.33203125" style="333" customWidth="1"/>
    <col min="15361" max="15361" width="5.66015625" style="333" customWidth="1"/>
    <col min="15362" max="15362" width="8.33203125" style="333" customWidth="1"/>
    <col min="15363" max="15363" width="13.83203125" style="333" customWidth="1"/>
    <col min="15364" max="15364" width="99.5" style="333" customWidth="1"/>
    <col min="15365" max="15365" width="7.33203125" style="333" customWidth="1"/>
    <col min="15366" max="15366" width="9.5" style="333" customWidth="1"/>
    <col min="15367" max="15367" width="13.16015625" style="333" customWidth="1"/>
    <col min="15368" max="15368" width="13.83203125" style="333" customWidth="1"/>
    <col min="15369" max="15369" width="13" style="333" customWidth="1"/>
    <col min="15370" max="15370" width="15" style="333" customWidth="1"/>
    <col min="15371" max="15616" width="10.33203125" style="333" customWidth="1"/>
    <col min="15617" max="15617" width="5.66015625" style="333" customWidth="1"/>
    <col min="15618" max="15618" width="8.33203125" style="333" customWidth="1"/>
    <col min="15619" max="15619" width="13.83203125" style="333" customWidth="1"/>
    <col min="15620" max="15620" width="99.5" style="333" customWidth="1"/>
    <col min="15621" max="15621" width="7.33203125" style="333" customWidth="1"/>
    <col min="15622" max="15622" width="9.5" style="333" customWidth="1"/>
    <col min="15623" max="15623" width="13.16015625" style="333" customWidth="1"/>
    <col min="15624" max="15624" width="13.83203125" style="333" customWidth="1"/>
    <col min="15625" max="15625" width="13" style="333" customWidth="1"/>
    <col min="15626" max="15626" width="15" style="333" customWidth="1"/>
    <col min="15627" max="15872" width="10.33203125" style="333" customWidth="1"/>
    <col min="15873" max="15873" width="5.66015625" style="333" customWidth="1"/>
    <col min="15874" max="15874" width="8.33203125" style="333" customWidth="1"/>
    <col min="15875" max="15875" width="13.83203125" style="333" customWidth="1"/>
    <col min="15876" max="15876" width="99.5" style="333" customWidth="1"/>
    <col min="15877" max="15877" width="7.33203125" style="333" customWidth="1"/>
    <col min="15878" max="15878" width="9.5" style="333" customWidth="1"/>
    <col min="15879" max="15879" width="13.16015625" style="333" customWidth="1"/>
    <col min="15880" max="15880" width="13.83203125" style="333" customWidth="1"/>
    <col min="15881" max="15881" width="13" style="333" customWidth="1"/>
    <col min="15882" max="15882" width="15" style="333" customWidth="1"/>
    <col min="15883" max="16128" width="10.33203125" style="333" customWidth="1"/>
    <col min="16129" max="16129" width="5.66015625" style="333" customWidth="1"/>
    <col min="16130" max="16130" width="8.33203125" style="333" customWidth="1"/>
    <col min="16131" max="16131" width="13.83203125" style="333" customWidth="1"/>
    <col min="16132" max="16132" width="99.5" style="333" customWidth="1"/>
    <col min="16133" max="16133" width="7.33203125" style="333" customWidth="1"/>
    <col min="16134" max="16134" width="9.5" style="333" customWidth="1"/>
    <col min="16135" max="16135" width="13.16015625" style="333" customWidth="1"/>
    <col min="16136" max="16136" width="13.83203125" style="333" customWidth="1"/>
    <col min="16137" max="16137" width="13" style="333" customWidth="1"/>
    <col min="16138" max="16138" width="15" style="333" customWidth="1"/>
    <col min="16139" max="16384" width="10.33203125" style="333" customWidth="1"/>
  </cols>
  <sheetData>
    <row r="1" ht="13.5" thickBot="1"/>
    <row r="2" spans="1:10" ht="13.5" thickBot="1">
      <c r="A2" s="440" t="s">
        <v>1402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3.5">
      <c r="A3" s="334" t="s">
        <v>1403</v>
      </c>
      <c r="B3" s="335" t="s">
        <v>1404</v>
      </c>
      <c r="C3" s="335" t="s">
        <v>54</v>
      </c>
      <c r="D3" s="335" t="s">
        <v>1405</v>
      </c>
      <c r="E3" s="335" t="s">
        <v>1406</v>
      </c>
      <c r="F3" s="336" t="s">
        <v>1407</v>
      </c>
      <c r="G3" s="443" t="s">
        <v>1408</v>
      </c>
      <c r="H3" s="444"/>
      <c r="I3" s="444"/>
      <c r="J3" s="445"/>
    </row>
    <row r="4" spans="1:10" ht="13.5" thickBot="1">
      <c r="A4" s="337"/>
      <c r="B4" s="338"/>
      <c r="C4" s="338"/>
      <c r="D4" s="338"/>
      <c r="E4" s="338" t="s">
        <v>1409</v>
      </c>
      <c r="F4" s="339" t="s">
        <v>1410</v>
      </c>
      <c r="G4" s="340" t="s">
        <v>1411</v>
      </c>
      <c r="H4" s="340" t="s">
        <v>1264</v>
      </c>
      <c r="I4" s="340" t="s">
        <v>1411</v>
      </c>
      <c r="J4" s="341" t="s">
        <v>222</v>
      </c>
    </row>
    <row r="5" spans="1:10" ht="16.5" thickBot="1">
      <c r="A5" s="342"/>
      <c r="B5" s="343"/>
      <c r="C5" s="344" t="s">
        <v>1412</v>
      </c>
      <c r="D5" s="345" t="s">
        <v>1413</v>
      </c>
      <c r="E5" s="346"/>
      <c r="F5" s="346"/>
      <c r="G5" s="346"/>
      <c r="H5" s="346"/>
      <c r="I5" s="346"/>
      <c r="J5" s="347"/>
    </row>
    <row r="6" spans="1:10" ht="13.5" thickBot="1">
      <c r="A6" s="348"/>
      <c r="B6" s="349"/>
      <c r="C6" s="350" t="s">
        <v>1414</v>
      </c>
      <c r="D6" s="351" t="s">
        <v>1415</v>
      </c>
      <c r="E6" s="352"/>
      <c r="F6" s="352"/>
      <c r="G6" s="353"/>
      <c r="H6" s="354"/>
      <c r="I6" s="353"/>
      <c r="J6" s="354"/>
    </row>
    <row r="7" spans="1:10" ht="13.5">
      <c r="A7" s="355">
        <v>1</v>
      </c>
      <c r="B7" s="356" t="s">
        <v>1416</v>
      </c>
      <c r="C7" s="357">
        <v>220990001</v>
      </c>
      <c r="D7" s="358" t="s">
        <v>1417</v>
      </c>
      <c r="E7" s="359" t="s">
        <v>1280</v>
      </c>
      <c r="F7" s="360">
        <v>1</v>
      </c>
      <c r="G7" s="361"/>
      <c r="H7" s="362" t="str">
        <f aca="true" t="shared" si="0" ref="H7:H27">IF(F7*G7&gt;0,F7*G7,"-")</f>
        <v>-</v>
      </c>
      <c r="I7" s="361"/>
      <c r="J7" s="363" t="str">
        <f aca="true" t="shared" si="1" ref="J7:J27">IF(F7*I7&gt;0,F7*I7,"-")</f>
        <v>-</v>
      </c>
    </row>
    <row r="8" spans="1:10" ht="13.5">
      <c r="A8" s="355">
        <f>A7+1</f>
        <v>2</v>
      </c>
      <c r="B8" s="356" t="s">
        <v>1416</v>
      </c>
      <c r="C8" s="356">
        <f aca="true" t="shared" si="2" ref="C8:C27">C7+1</f>
        <v>220990002</v>
      </c>
      <c r="D8" s="358" t="s">
        <v>1418</v>
      </c>
      <c r="E8" s="359" t="s">
        <v>1280</v>
      </c>
      <c r="F8" s="360">
        <v>1</v>
      </c>
      <c r="G8" s="361"/>
      <c r="H8" s="362" t="str">
        <f>IF(F8*G8&gt;0,F8*G8,"-")</f>
        <v>-</v>
      </c>
      <c r="I8" s="361"/>
      <c r="J8" s="363" t="str">
        <f>IF(F8*I8&gt;0,F8*I8,"-")</f>
        <v>-</v>
      </c>
    </row>
    <row r="9" spans="1:10" ht="15.6" customHeight="1">
      <c r="A9" s="355">
        <f aca="true" t="shared" si="3" ref="A9:A27">A8+1</f>
        <v>3</v>
      </c>
      <c r="B9" s="356" t="s">
        <v>1416</v>
      </c>
      <c r="C9" s="356">
        <f t="shared" si="2"/>
        <v>220990003</v>
      </c>
      <c r="D9" s="358" t="s">
        <v>1419</v>
      </c>
      <c r="E9" s="359" t="s">
        <v>1280</v>
      </c>
      <c r="F9" s="360">
        <v>1</v>
      </c>
      <c r="G9" s="361"/>
      <c r="H9" s="362" t="str">
        <f t="shared" si="0"/>
        <v>-</v>
      </c>
      <c r="I9" s="361"/>
      <c r="J9" s="363" t="str">
        <f t="shared" si="1"/>
        <v>-</v>
      </c>
    </row>
    <row r="10" spans="1:10" ht="14.45" customHeight="1">
      <c r="A10" s="355">
        <f t="shared" si="3"/>
        <v>4</v>
      </c>
      <c r="B10" s="356" t="s">
        <v>1416</v>
      </c>
      <c r="C10" s="356">
        <f t="shared" si="2"/>
        <v>220990004</v>
      </c>
      <c r="D10" s="358" t="s">
        <v>1420</v>
      </c>
      <c r="E10" s="359" t="s">
        <v>1280</v>
      </c>
      <c r="F10" s="360">
        <v>1</v>
      </c>
      <c r="G10" s="361"/>
      <c r="H10" s="362" t="str">
        <f t="shared" si="0"/>
        <v>-</v>
      </c>
      <c r="I10" s="361"/>
      <c r="J10" s="363" t="str">
        <f t="shared" si="1"/>
        <v>-</v>
      </c>
    </row>
    <row r="11" spans="1:10" ht="16.5" customHeight="1">
      <c r="A11" s="355">
        <f t="shared" si="3"/>
        <v>5</v>
      </c>
      <c r="B11" s="356" t="s">
        <v>1416</v>
      </c>
      <c r="C11" s="356">
        <f t="shared" si="2"/>
        <v>220990005</v>
      </c>
      <c r="D11" s="358" t="s">
        <v>1421</v>
      </c>
      <c r="E11" s="364" t="s">
        <v>1280</v>
      </c>
      <c r="F11" s="360">
        <v>8</v>
      </c>
      <c r="G11" s="361"/>
      <c r="H11" s="362" t="str">
        <f t="shared" si="0"/>
        <v>-</v>
      </c>
      <c r="I11" s="361"/>
      <c r="J11" s="363" t="str">
        <f t="shared" si="1"/>
        <v>-</v>
      </c>
    </row>
    <row r="12" spans="1:10" ht="15" customHeight="1">
      <c r="A12" s="355">
        <f t="shared" si="3"/>
        <v>6</v>
      </c>
      <c r="B12" s="356" t="s">
        <v>1416</v>
      </c>
      <c r="C12" s="356">
        <f t="shared" si="2"/>
        <v>220990006</v>
      </c>
      <c r="D12" s="358" t="s">
        <v>1422</v>
      </c>
      <c r="E12" s="364" t="s">
        <v>1280</v>
      </c>
      <c r="F12" s="360">
        <v>5</v>
      </c>
      <c r="G12" s="361"/>
      <c r="H12" s="362" t="str">
        <f t="shared" si="0"/>
        <v>-</v>
      </c>
      <c r="I12" s="361"/>
      <c r="J12" s="363" t="str">
        <f t="shared" si="1"/>
        <v>-</v>
      </c>
    </row>
    <row r="13" spans="1:10" ht="16.15" customHeight="1">
      <c r="A13" s="355">
        <f t="shared" si="3"/>
        <v>7</v>
      </c>
      <c r="B13" s="356" t="s">
        <v>1416</v>
      </c>
      <c r="C13" s="356">
        <f t="shared" si="2"/>
        <v>220990007</v>
      </c>
      <c r="D13" s="358" t="s">
        <v>1423</v>
      </c>
      <c r="E13" s="364" t="s">
        <v>1280</v>
      </c>
      <c r="F13" s="365">
        <v>2</v>
      </c>
      <c r="G13" s="366"/>
      <c r="H13" s="362" t="str">
        <f t="shared" si="0"/>
        <v>-</v>
      </c>
      <c r="I13" s="366"/>
      <c r="J13" s="363" t="str">
        <f t="shared" si="1"/>
        <v>-</v>
      </c>
    </row>
    <row r="14" spans="1:10" ht="13.5">
      <c r="A14" s="355">
        <f t="shared" si="3"/>
        <v>8</v>
      </c>
      <c r="B14" s="356" t="s">
        <v>1416</v>
      </c>
      <c r="C14" s="356">
        <f t="shared" si="2"/>
        <v>220990008</v>
      </c>
      <c r="D14" s="367" t="s">
        <v>1424</v>
      </c>
      <c r="E14" s="364"/>
      <c r="F14" s="360"/>
      <c r="G14" s="361"/>
      <c r="H14" s="362" t="str">
        <f t="shared" si="0"/>
        <v>-</v>
      </c>
      <c r="I14" s="361"/>
      <c r="J14" s="363" t="str">
        <f t="shared" si="1"/>
        <v>-</v>
      </c>
    </row>
    <row r="15" spans="1:10" ht="13.5">
      <c r="A15" s="355">
        <f t="shared" si="3"/>
        <v>9</v>
      </c>
      <c r="B15" s="356" t="s">
        <v>1416</v>
      </c>
      <c r="C15" s="356">
        <f t="shared" si="2"/>
        <v>220990009</v>
      </c>
      <c r="D15" s="358" t="s">
        <v>1425</v>
      </c>
      <c r="E15" s="364" t="s">
        <v>429</v>
      </c>
      <c r="F15" s="360">
        <v>150</v>
      </c>
      <c r="G15" s="361"/>
      <c r="H15" s="362" t="str">
        <f t="shared" si="0"/>
        <v>-</v>
      </c>
      <c r="I15" s="361"/>
      <c r="J15" s="363" t="str">
        <f t="shared" si="1"/>
        <v>-</v>
      </c>
    </row>
    <row r="16" spans="1:10" ht="13.5">
      <c r="A16" s="355">
        <f t="shared" si="3"/>
        <v>10</v>
      </c>
      <c r="B16" s="356" t="s">
        <v>1416</v>
      </c>
      <c r="C16" s="356">
        <f t="shared" si="2"/>
        <v>220990010</v>
      </c>
      <c r="D16" s="358" t="s">
        <v>1426</v>
      </c>
      <c r="E16" s="364" t="s">
        <v>429</v>
      </c>
      <c r="F16" s="360">
        <v>450</v>
      </c>
      <c r="G16" s="361"/>
      <c r="H16" s="362" t="str">
        <f t="shared" si="0"/>
        <v>-</v>
      </c>
      <c r="I16" s="361"/>
      <c r="J16" s="363" t="str">
        <f t="shared" si="1"/>
        <v>-</v>
      </c>
    </row>
    <row r="17" spans="1:10" ht="13.5">
      <c r="A17" s="355">
        <f t="shared" si="3"/>
        <v>11</v>
      </c>
      <c r="B17" s="356" t="s">
        <v>1416</v>
      </c>
      <c r="C17" s="356">
        <f t="shared" si="2"/>
        <v>220990011</v>
      </c>
      <c r="D17" s="358" t="s">
        <v>1427</v>
      </c>
      <c r="E17" s="364" t="s">
        <v>429</v>
      </c>
      <c r="F17" s="360">
        <v>15</v>
      </c>
      <c r="G17" s="361"/>
      <c r="H17" s="362" t="str">
        <f t="shared" si="0"/>
        <v>-</v>
      </c>
      <c r="I17" s="361"/>
      <c r="J17" s="363" t="str">
        <f t="shared" si="1"/>
        <v>-</v>
      </c>
    </row>
    <row r="18" spans="1:10" ht="25.5">
      <c r="A18" s="355">
        <f t="shared" si="3"/>
        <v>12</v>
      </c>
      <c r="B18" s="356" t="s">
        <v>1416</v>
      </c>
      <c r="C18" s="356">
        <f t="shared" si="2"/>
        <v>220990012</v>
      </c>
      <c r="D18" s="368" t="s">
        <v>1428</v>
      </c>
      <c r="E18" s="369" t="s">
        <v>1280</v>
      </c>
      <c r="F18" s="370">
        <v>12</v>
      </c>
      <c r="G18" s="371"/>
      <c r="H18" s="362" t="str">
        <f>IF(F18*G18&gt;0,F18*G18,"-")</f>
        <v>-</v>
      </c>
      <c r="I18" s="371"/>
      <c r="J18" s="363" t="str">
        <f>IF(F18*I18&gt;0,F18*I18,"-")</f>
        <v>-</v>
      </c>
    </row>
    <row r="19" spans="1:10" ht="25.5">
      <c r="A19" s="355">
        <f t="shared" si="3"/>
        <v>13</v>
      </c>
      <c r="B19" s="356" t="s">
        <v>1416</v>
      </c>
      <c r="C19" s="356">
        <f t="shared" si="2"/>
        <v>220990013</v>
      </c>
      <c r="D19" s="368" t="s">
        <v>1429</v>
      </c>
      <c r="E19" s="369" t="s">
        <v>1280</v>
      </c>
      <c r="F19" s="370">
        <v>10</v>
      </c>
      <c r="G19" s="371"/>
      <c r="H19" s="362" t="str">
        <f t="shared" si="0"/>
        <v>-</v>
      </c>
      <c r="I19" s="371"/>
      <c r="J19" s="363" t="str">
        <f t="shared" si="1"/>
        <v>-</v>
      </c>
    </row>
    <row r="20" spans="1:10" ht="25.5">
      <c r="A20" s="355">
        <f t="shared" si="3"/>
        <v>14</v>
      </c>
      <c r="B20" s="356" t="s">
        <v>1416</v>
      </c>
      <c r="C20" s="356">
        <f t="shared" si="2"/>
        <v>220990014</v>
      </c>
      <c r="D20" s="368" t="s">
        <v>1430</v>
      </c>
      <c r="E20" s="369" t="s">
        <v>1280</v>
      </c>
      <c r="F20" s="370">
        <v>5</v>
      </c>
      <c r="G20" s="371"/>
      <c r="H20" s="362" t="str">
        <f t="shared" si="0"/>
        <v>-</v>
      </c>
      <c r="I20" s="371"/>
      <c r="J20" s="363" t="str">
        <f t="shared" si="1"/>
        <v>-</v>
      </c>
    </row>
    <row r="21" spans="1:10" ht="13.5">
      <c r="A21" s="355">
        <f t="shared" si="3"/>
        <v>15</v>
      </c>
      <c r="B21" s="356" t="s">
        <v>1416</v>
      </c>
      <c r="C21" s="356">
        <f t="shared" si="2"/>
        <v>220990015</v>
      </c>
      <c r="D21" s="372" t="s">
        <v>1431</v>
      </c>
      <c r="E21" s="373" t="s">
        <v>1280</v>
      </c>
      <c r="F21" s="374">
        <v>12</v>
      </c>
      <c r="G21" s="375"/>
      <c r="H21" s="362" t="str">
        <f t="shared" si="0"/>
        <v>-</v>
      </c>
      <c r="I21" s="375"/>
      <c r="J21" s="363" t="str">
        <f t="shared" si="1"/>
        <v>-</v>
      </c>
    </row>
    <row r="22" spans="1:10" ht="13.5">
      <c r="A22" s="355">
        <f t="shared" si="3"/>
        <v>16</v>
      </c>
      <c r="B22" s="356" t="s">
        <v>1416</v>
      </c>
      <c r="C22" s="356">
        <f t="shared" si="2"/>
        <v>220990016</v>
      </c>
      <c r="D22" s="376" t="s">
        <v>1432</v>
      </c>
      <c r="E22" s="377" t="s">
        <v>1280</v>
      </c>
      <c r="F22" s="378">
        <v>35</v>
      </c>
      <c r="G22" s="379"/>
      <c r="H22" s="362" t="str">
        <f t="shared" si="0"/>
        <v>-</v>
      </c>
      <c r="I22" s="379"/>
      <c r="J22" s="363" t="str">
        <f t="shared" si="1"/>
        <v>-</v>
      </c>
    </row>
    <row r="23" spans="1:10" ht="13.5">
      <c r="A23" s="355">
        <f t="shared" si="3"/>
        <v>17</v>
      </c>
      <c r="B23" s="356" t="s">
        <v>1416</v>
      </c>
      <c r="C23" s="356">
        <f t="shared" si="2"/>
        <v>220990017</v>
      </c>
      <c r="D23" s="358" t="s">
        <v>1433</v>
      </c>
      <c r="E23" s="364" t="s">
        <v>1280</v>
      </c>
      <c r="F23" s="365">
        <v>5</v>
      </c>
      <c r="G23" s="366"/>
      <c r="H23" s="362" t="str">
        <f t="shared" si="0"/>
        <v>-</v>
      </c>
      <c r="I23" s="361"/>
      <c r="J23" s="363" t="str">
        <f t="shared" si="1"/>
        <v>-</v>
      </c>
    </row>
    <row r="24" spans="1:10" ht="38.25">
      <c r="A24" s="355">
        <f t="shared" si="3"/>
        <v>18</v>
      </c>
      <c r="B24" s="356" t="s">
        <v>1416</v>
      </c>
      <c r="C24" s="356">
        <f t="shared" si="2"/>
        <v>220990018</v>
      </c>
      <c r="D24" s="358" t="s">
        <v>1434</v>
      </c>
      <c r="E24" s="364" t="s">
        <v>334</v>
      </c>
      <c r="F24" s="365">
        <v>32</v>
      </c>
      <c r="G24" s="361"/>
      <c r="H24" s="362" t="str">
        <f t="shared" si="0"/>
        <v>-</v>
      </c>
      <c r="I24" s="366"/>
      <c r="J24" s="363" t="str">
        <f t="shared" si="1"/>
        <v>-</v>
      </c>
    </row>
    <row r="25" spans="1:10" ht="13.5">
      <c r="A25" s="355">
        <f t="shared" si="3"/>
        <v>19</v>
      </c>
      <c r="B25" s="356" t="s">
        <v>1416</v>
      </c>
      <c r="C25" s="356">
        <f t="shared" si="2"/>
        <v>220990019</v>
      </c>
      <c r="D25" s="358" t="s">
        <v>1435</v>
      </c>
      <c r="E25" s="364" t="s">
        <v>334</v>
      </c>
      <c r="F25" s="365">
        <v>10</v>
      </c>
      <c r="G25" s="366"/>
      <c r="H25" s="362" t="str">
        <f t="shared" si="0"/>
        <v>-</v>
      </c>
      <c r="I25" s="361"/>
      <c r="J25" s="363" t="str">
        <f t="shared" si="1"/>
        <v>-</v>
      </c>
    </row>
    <row r="26" spans="1:10" ht="13.5">
      <c r="A26" s="355">
        <f t="shared" si="3"/>
        <v>20</v>
      </c>
      <c r="B26" s="356" t="s">
        <v>1416</v>
      </c>
      <c r="C26" s="356">
        <f t="shared" si="2"/>
        <v>220990020</v>
      </c>
      <c r="D26" s="358" t="s">
        <v>1436</v>
      </c>
      <c r="E26" s="364" t="s">
        <v>334</v>
      </c>
      <c r="F26" s="365">
        <v>2</v>
      </c>
      <c r="G26" s="366"/>
      <c r="H26" s="362" t="str">
        <f t="shared" si="0"/>
        <v>-</v>
      </c>
      <c r="I26" s="361"/>
      <c r="J26" s="363" t="str">
        <f t="shared" si="1"/>
        <v>-</v>
      </c>
    </row>
    <row r="27" spans="1:10" ht="13.5" thickBot="1">
      <c r="A27" s="355">
        <f t="shared" si="3"/>
        <v>21</v>
      </c>
      <c r="B27" s="356" t="s">
        <v>1416</v>
      </c>
      <c r="C27" s="356">
        <f t="shared" si="2"/>
        <v>220990021</v>
      </c>
      <c r="D27" s="380" t="s">
        <v>1437</v>
      </c>
      <c r="E27" s="381" t="s">
        <v>529</v>
      </c>
      <c r="F27" s="382">
        <v>1</v>
      </c>
      <c r="G27" s="383"/>
      <c r="H27" s="362" t="str">
        <f t="shared" si="0"/>
        <v>-</v>
      </c>
      <c r="I27" s="383"/>
      <c r="J27" s="363" t="str">
        <f t="shared" si="1"/>
        <v>-</v>
      </c>
    </row>
    <row r="28" spans="1:10" ht="13.5" thickBot="1">
      <c r="A28" s="384"/>
      <c r="B28" s="385"/>
      <c r="C28" s="385"/>
      <c r="D28" s="386" t="s">
        <v>1438</v>
      </c>
      <c r="E28" s="385"/>
      <c r="F28" s="385"/>
      <c r="G28" s="385"/>
      <c r="H28" s="387">
        <f>SUM(H7:H27)</f>
        <v>0</v>
      </c>
      <c r="I28" s="385"/>
      <c r="J28" s="388">
        <f>SUM(J7:J27)</f>
        <v>0</v>
      </c>
    </row>
    <row r="29" spans="1:10" ht="15.75" thickBot="1">
      <c r="A29" s="389"/>
      <c r="B29" s="390"/>
      <c r="C29" s="390"/>
      <c r="D29" s="391" t="s">
        <v>1438</v>
      </c>
      <c r="E29" s="390"/>
      <c r="F29" s="390"/>
      <c r="G29" s="390"/>
      <c r="H29" s="392"/>
      <c r="I29" s="391">
        <f>H28+J28</f>
        <v>0</v>
      </c>
      <c r="J29" s="393"/>
    </row>
    <row r="32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  <row r="63" ht="12.95" customHeight="1"/>
    <row r="64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</sheetData>
  <mergeCells count="2">
    <mergeCell ref="A2:J2"/>
    <mergeCell ref="G3:J3"/>
  </mergeCells>
  <printOptions/>
  <pageMargins left="0.51" right="0.7874015748031497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70"/>
  <sheetViews>
    <sheetView showGridLines="0" workbookViewId="0" topLeftCell="A1">
      <pane ySplit="1" topLeftCell="A257" activePane="bottomLeft" state="frozen"/>
      <selection pane="bottomLeft" activeCell="I270" sqref="I27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87</v>
      </c>
      <c r="G1" s="435" t="s">
        <v>88</v>
      </c>
      <c r="H1" s="435"/>
      <c r="I1" s="103"/>
      <c r="J1" s="102" t="s">
        <v>89</v>
      </c>
      <c r="K1" s="101" t="s">
        <v>90</v>
      </c>
      <c r="L1" s="102" t="s">
        <v>91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96" t="s">
        <v>8</v>
      </c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24" t="s">
        <v>86</v>
      </c>
      <c r="AZ2" s="104" t="s">
        <v>92</v>
      </c>
      <c r="BA2" s="104" t="s">
        <v>93</v>
      </c>
      <c r="BB2" s="104" t="s">
        <v>94</v>
      </c>
      <c r="BC2" s="104" t="s">
        <v>73</v>
      </c>
      <c r="BD2" s="104" t="s">
        <v>83</v>
      </c>
    </row>
    <row r="3" spans="2:56" ht="6.95" customHeight="1">
      <c r="B3" s="25"/>
      <c r="C3" s="26"/>
      <c r="D3" s="26"/>
      <c r="E3" s="26"/>
      <c r="F3" s="26"/>
      <c r="G3" s="26"/>
      <c r="H3" s="26"/>
      <c r="I3" s="105"/>
      <c r="J3" s="26"/>
      <c r="K3" s="27"/>
      <c r="AT3" s="24" t="s">
        <v>83</v>
      </c>
      <c r="AZ3" s="104" t="s">
        <v>657</v>
      </c>
      <c r="BA3" s="104" t="s">
        <v>5</v>
      </c>
      <c r="BB3" s="104" t="s">
        <v>5</v>
      </c>
      <c r="BC3" s="104" t="s">
        <v>658</v>
      </c>
      <c r="BD3" s="104" t="s">
        <v>83</v>
      </c>
    </row>
    <row r="4" spans="2:56" ht="36.95" customHeight="1">
      <c r="B4" s="28"/>
      <c r="C4" s="29"/>
      <c r="D4" s="30" t="s">
        <v>97</v>
      </c>
      <c r="E4" s="29"/>
      <c r="F4" s="29"/>
      <c r="G4" s="29"/>
      <c r="H4" s="29"/>
      <c r="I4" s="106"/>
      <c r="J4" s="29"/>
      <c r="K4" s="31"/>
      <c r="M4" s="32" t="s">
        <v>13</v>
      </c>
      <c r="AT4" s="24" t="s">
        <v>6</v>
      </c>
      <c r="AZ4" s="104" t="s">
        <v>95</v>
      </c>
      <c r="BA4" s="104" t="s">
        <v>96</v>
      </c>
      <c r="BB4" s="104" t="s">
        <v>94</v>
      </c>
      <c r="BC4" s="104" t="s">
        <v>73</v>
      </c>
      <c r="BD4" s="104" t="s">
        <v>83</v>
      </c>
    </row>
    <row r="5" spans="2:56" ht="6.95" customHeight="1">
      <c r="B5" s="28"/>
      <c r="C5" s="29"/>
      <c r="D5" s="29"/>
      <c r="E5" s="29"/>
      <c r="F5" s="29"/>
      <c r="G5" s="29"/>
      <c r="H5" s="29"/>
      <c r="I5" s="106"/>
      <c r="J5" s="29"/>
      <c r="K5" s="31"/>
      <c r="AZ5" s="104" t="s">
        <v>659</v>
      </c>
      <c r="BA5" s="104" t="s">
        <v>5</v>
      </c>
      <c r="BB5" s="104" t="s">
        <v>5</v>
      </c>
      <c r="BC5" s="104" t="s">
        <v>660</v>
      </c>
      <c r="BD5" s="104" t="s">
        <v>83</v>
      </c>
    </row>
    <row r="6" spans="2:56" ht="15">
      <c r="B6" s="28"/>
      <c r="C6" s="29"/>
      <c r="D6" s="37" t="s">
        <v>19</v>
      </c>
      <c r="E6" s="29"/>
      <c r="F6" s="29"/>
      <c r="G6" s="29"/>
      <c r="H6" s="29"/>
      <c r="I6" s="106"/>
      <c r="J6" s="29"/>
      <c r="K6" s="31"/>
      <c r="AZ6" s="104" t="s">
        <v>661</v>
      </c>
      <c r="BA6" s="104" t="s">
        <v>662</v>
      </c>
      <c r="BB6" s="104" t="s">
        <v>94</v>
      </c>
      <c r="BC6" s="104" t="s">
        <v>663</v>
      </c>
      <c r="BD6" s="104" t="s">
        <v>83</v>
      </c>
    </row>
    <row r="7" spans="2:56" ht="16.5" customHeight="1">
      <c r="B7" s="28"/>
      <c r="C7" s="29"/>
      <c r="D7" s="29"/>
      <c r="E7" s="436" t="str">
        <f>'Rekapitulace stavby'!K6</f>
        <v>Kostel sv. Voršily v Chlumci n-C, výměna krovu a oprava fasády věže a západního průčelí</v>
      </c>
      <c r="F7" s="437"/>
      <c r="G7" s="437"/>
      <c r="H7" s="437"/>
      <c r="I7" s="106"/>
      <c r="J7" s="29"/>
      <c r="K7" s="31"/>
      <c r="AZ7" s="104" t="s">
        <v>664</v>
      </c>
      <c r="BA7" s="104" t="s">
        <v>5</v>
      </c>
      <c r="BB7" s="104" t="s">
        <v>5</v>
      </c>
      <c r="BC7" s="104" t="s">
        <v>665</v>
      </c>
      <c r="BD7" s="104" t="s">
        <v>83</v>
      </c>
    </row>
    <row r="8" spans="2:56" s="1" customFormat="1" ht="15">
      <c r="B8" s="41"/>
      <c r="C8" s="42"/>
      <c r="D8" s="37" t="s">
        <v>107</v>
      </c>
      <c r="E8" s="42"/>
      <c r="F8" s="42"/>
      <c r="G8" s="42"/>
      <c r="H8" s="42"/>
      <c r="I8" s="107"/>
      <c r="J8" s="42"/>
      <c r="K8" s="45"/>
      <c r="AZ8" s="104" t="s">
        <v>666</v>
      </c>
      <c r="BA8" s="104" t="s">
        <v>5</v>
      </c>
      <c r="BB8" s="104" t="s">
        <v>5</v>
      </c>
      <c r="BC8" s="104" t="s">
        <v>667</v>
      </c>
      <c r="BD8" s="104" t="s">
        <v>83</v>
      </c>
    </row>
    <row r="9" spans="2:56" s="1" customFormat="1" ht="36.95" customHeight="1">
      <c r="B9" s="41"/>
      <c r="C9" s="42"/>
      <c r="D9" s="42"/>
      <c r="E9" s="438" t="s">
        <v>668</v>
      </c>
      <c r="F9" s="439"/>
      <c r="G9" s="439"/>
      <c r="H9" s="439"/>
      <c r="I9" s="107"/>
      <c r="J9" s="42"/>
      <c r="K9" s="45"/>
      <c r="AZ9" s="104" t="s">
        <v>106</v>
      </c>
      <c r="BA9" s="104" t="s">
        <v>5</v>
      </c>
      <c r="BB9" s="104" t="s">
        <v>5</v>
      </c>
      <c r="BC9" s="104" t="s">
        <v>301</v>
      </c>
      <c r="BD9" s="104" t="s">
        <v>83</v>
      </c>
    </row>
    <row r="10" spans="2:56" s="1" customFormat="1" ht="13.5">
      <c r="B10" s="41"/>
      <c r="C10" s="42"/>
      <c r="D10" s="42"/>
      <c r="E10" s="42"/>
      <c r="F10" s="42"/>
      <c r="G10" s="42"/>
      <c r="H10" s="42"/>
      <c r="I10" s="107"/>
      <c r="J10" s="42"/>
      <c r="K10" s="45"/>
      <c r="AZ10" s="104" t="s">
        <v>108</v>
      </c>
      <c r="BA10" s="104" t="s">
        <v>109</v>
      </c>
      <c r="BB10" s="104" t="s">
        <v>94</v>
      </c>
      <c r="BC10" s="104" t="s">
        <v>301</v>
      </c>
      <c r="BD10" s="104" t="s">
        <v>83</v>
      </c>
    </row>
    <row r="11" spans="2:56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08" t="s">
        <v>23</v>
      </c>
      <c r="J11" s="35" t="s">
        <v>5</v>
      </c>
      <c r="K11" s="45"/>
      <c r="AZ11" s="104" t="s">
        <v>669</v>
      </c>
      <c r="BA11" s="104" t="s">
        <v>5</v>
      </c>
      <c r="BB11" s="104" t="s">
        <v>5</v>
      </c>
      <c r="BC11" s="104" t="s">
        <v>670</v>
      </c>
      <c r="BD11" s="104" t="s">
        <v>83</v>
      </c>
    </row>
    <row r="12" spans="2:56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08" t="s">
        <v>26</v>
      </c>
      <c r="J12" s="109" t="str">
        <f>'Rekapitulace stavby'!AN8</f>
        <v>23. 10. 2017</v>
      </c>
      <c r="K12" s="45"/>
      <c r="AZ12" s="104" t="s">
        <v>671</v>
      </c>
      <c r="BA12" s="104" t="s">
        <v>672</v>
      </c>
      <c r="BB12" s="104" t="s">
        <v>115</v>
      </c>
      <c r="BC12" s="104" t="s">
        <v>673</v>
      </c>
      <c r="BD12" s="104" t="s">
        <v>83</v>
      </c>
    </row>
    <row r="13" spans="2:56" s="1" customFormat="1" ht="10.9" customHeight="1">
      <c r="B13" s="41"/>
      <c r="C13" s="42"/>
      <c r="D13" s="42"/>
      <c r="E13" s="42"/>
      <c r="F13" s="42"/>
      <c r="G13" s="42"/>
      <c r="H13" s="42"/>
      <c r="I13" s="107"/>
      <c r="J13" s="42"/>
      <c r="K13" s="45"/>
      <c r="AZ13" s="104" t="s">
        <v>674</v>
      </c>
      <c r="BA13" s="104" t="s">
        <v>5</v>
      </c>
      <c r="BB13" s="104" t="s">
        <v>5</v>
      </c>
      <c r="BC13" s="104" t="s">
        <v>675</v>
      </c>
      <c r="BD13" s="104" t="s">
        <v>83</v>
      </c>
    </row>
    <row r="14" spans="2:56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08" t="s">
        <v>29</v>
      </c>
      <c r="J14" s="35" t="s">
        <v>5</v>
      </c>
      <c r="K14" s="45"/>
      <c r="AZ14" s="104" t="s">
        <v>676</v>
      </c>
      <c r="BA14" s="104" t="s">
        <v>677</v>
      </c>
      <c r="BB14" s="104" t="s">
        <v>115</v>
      </c>
      <c r="BC14" s="104" t="s">
        <v>673</v>
      </c>
      <c r="BD14" s="104" t="s">
        <v>83</v>
      </c>
    </row>
    <row r="15" spans="2:56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08" t="s">
        <v>31</v>
      </c>
      <c r="J15" s="35" t="s">
        <v>5</v>
      </c>
      <c r="K15" s="45"/>
      <c r="AZ15" s="104" t="s">
        <v>678</v>
      </c>
      <c r="BA15" s="104" t="s">
        <v>5</v>
      </c>
      <c r="BB15" s="104" t="s">
        <v>5</v>
      </c>
      <c r="BC15" s="104" t="s">
        <v>679</v>
      </c>
      <c r="BD15" s="104" t="s">
        <v>83</v>
      </c>
    </row>
    <row r="16" spans="2:56" s="1" customFormat="1" ht="6.95" customHeight="1">
      <c r="B16" s="41"/>
      <c r="C16" s="42"/>
      <c r="D16" s="42"/>
      <c r="E16" s="42"/>
      <c r="F16" s="42"/>
      <c r="G16" s="42"/>
      <c r="H16" s="42"/>
      <c r="I16" s="107"/>
      <c r="J16" s="42"/>
      <c r="K16" s="45"/>
      <c r="AZ16" s="104" t="s">
        <v>680</v>
      </c>
      <c r="BA16" s="104" t="s">
        <v>5</v>
      </c>
      <c r="BB16" s="104" t="s">
        <v>5</v>
      </c>
      <c r="BC16" s="104" t="s">
        <v>681</v>
      </c>
      <c r="BD16" s="104" t="s">
        <v>83</v>
      </c>
    </row>
    <row r="17" spans="2:56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08" t="s">
        <v>29</v>
      </c>
      <c r="J17" s="35" t="str">
        <f>IF('Rekapitulace stavby'!AN13="Vyplň údaj","",IF('Rekapitulace stavby'!AN13="","",'Rekapitulace stavby'!AN13))</f>
        <v/>
      </c>
      <c r="K17" s="45"/>
      <c r="AZ17" s="104" t="s">
        <v>682</v>
      </c>
      <c r="BA17" s="104" t="s">
        <v>683</v>
      </c>
      <c r="BB17" s="104" t="s">
        <v>94</v>
      </c>
      <c r="BC17" s="104" t="s">
        <v>684</v>
      </c>
      <c r="BD17" s="104" t="s">
        <v>83</v>
      </c>
    </row>
    <row r="18" spans="2:56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8" t="s">
        <v>31</v>
      </c>
      <c r="J18" s="35" t="str">
        <f>IF('Rekapitulace stavby'!AN14="Vyplň údaj","",IF('Rekapitulace stavby'!AN14="","",'Rekapitulace stavby'!AN14))</f>
        <v/>
      </c>
      <c r="K18" s="45"/>
      <c r="AZ18" s="104" t="s">
        <v>685</v>
      </c>
      <c r="BA18" s="104" t="s">
        <v>5</v>
      </c>
      <c r="BB18" s="104" t="s">
        <v>5</v>
      </c>
      <c r="BC18" s="104" t="s">
        <v>686</v>
      </c>
      <c r="BD18" s="104" t="s">
        <v>83</v>
      </c>
    </row>
    <row r="19" spans="2:56" s="1" customFormat="1" ht="6.95" customHeight="1">
      <c r="B19" s="41"/>
      <c r="C19" s="42"/>
      <c r="D19" s="42"/>
      <c r="E19" s="42"/>
      <c r="F19" s="42"/>
      <c r="G19" s="42"/>
      <c r="H19" s="42"/>
      <c r="I19" s="107"/>
      <c r="J19" s="42"/>
      <c r="K19" s="45"/>
      <c r="AZ19" s="104" t="s">
        <v>687</v>
      </c>
      <c r="BA19" s="104" t="s">
        <v>5</v>
      </c>
      <c r="BB19" s="104" t="s">
        <v>5</v>
      </c>
      <c r="BC19" s="104" t="s">
        <v>688</v>
      </c>
      <c r="BD19" s="104" t="s">
        <v>83</v>
      </c>
    </row>
    <row r="20" spans="2:56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08" t="s">
        <v>29</v>
      </c>
      <c r="J20" s="35" t="s">
        <v>5</v>
      </c>
      <c r="K20" s="45"/>
      <c r="AZ20" s="104" t="s">
        <v>689</v>
      </c>
      <c r="BA20" s="104" t="s">
        <v>5</v>
      </c>
      <c r="BB20" s="104" t="s">
        <v>5</v>
      </c>
      <c r="BC20" s="104" t="s">
        <v>690</v>
      </c>
      <c r="BD20" s="104" t="s">
        <v>83</v>
      </c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08" t="s">
        <v>31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7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07"/>
      <c r="J23" s="42"/>
      <c r="K23" s="45"/>
    </row>
    <row r="24" spans="2:11" s="6" customFormat="1" ht="156.75" customHeight="1">
      <c r="B24" s="110"/>
      <c r="C24" s="111"/>
      <c r="D24" s="111"/>
      <c r="E24" s="427" t="s">
        <v>124</v>
      </c>
      <c r="F24" s="427"/>
      <c r="G24" s="427"/>
      <c r="H24" s="427"/>
      <c r="I24" s="112"/>
      <c r="J24" s="111"/>
      <c r="K24" s="11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7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4"/>
      <c r="J26" s="68"/>
      <c r="K26" s="115"/>
    </row>
    <row r="27" spans="2:11" s="1" customFormat="1" ht="25.35" customHeight="1">
      <c r="B27" s="41"/>
      <c r="C27" s="42"/>
      <c r="D27" s="116" t="s">
        <v>39</v>
      </c>
      <c r="E27" s="42"/>
      <c r="F27" s="42"/>
      <c r="G27" s="42"/>
      <c r="H27" s="42"/>
      <c r="I27" s="107"/>
      <c r="J27" s="117">
        <f>ROUND(J96,2)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4"/>
      <c r="J28" s="68"/>
      <c r="K28" s="115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18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19">
        <f>ROUND(SUM(BE96:BE569),2)</f>
        <v>0</v>
      </c>
      <c r="G30" s="42"/>
      <c r="H30" s="42"/>
      <c r="I30" s="120">
        <v>0.21</v>
      </c>
      <c r="J30" s="119">
        <f>ROUND(ROUND((SUM(BE96:BE569)),2)*I30,2)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19">
        <f>ROUND(SUM(BF96:BF569),2)</f>
        <v>0</v>
      </c>
      <c r="G31" s="42"/>
      <c r="H31" s="42"/>
      <c r="I31" s="120">
        <v>0.15</v>
      </c>
      <c r="J31" s="119">
        <f>ROUND(ROUND((SUM(BF96:BF569)),2)*I31,2)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19">
        <f>ROUND(SUM(BG96:BG569),2)</f>
        <v>0</v>
      </c>
      <c r="G32" s="42"/>
      <c r="H32" s="42"/>
      <c r="I32" s="120">
        <v>0.21</v>
      </c>
      <c r="J32" s="11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19">
        <f>ROUND(SUM(BH96:BH569),2)</f>
        <v>0</v>
      </c>
      <c r="G33" s="42"/>
      <c r="H33" s="42"/>
      <c r="I33" s="120">
        <v>0.15</v>
      </c>
      <c r="J33" s="11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19">
        <f>ROUND(SUM(BI96:BI569),2)</f>
        <v>0</v>
      </c>
      <c r="G34" s="42"/>
      <c r="H34" s="42"/>
      <c r="I34" s="120">
        <v>0</v>
      </c>
      <c r="J34" s="11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7"/>
      <c r="J35" s="42"/>
      <c r="K35" s="45"/>
    </row>
    <row r="36" spans="2:11" s="1" customFormat="1" ht="25.35" customHeight="1">
      <c r="B36" s="41"/>
      <c r="C36" s="121"/>
      <c r="D36" s="122" t="s">
        <v>49</v>
      </c>
      <c r="E36" s="71"/>
      <c r="F36" s="71"/>
      <c r="G36" s="123" t="s">
        <v>50</v>
      </c>
      <c r="H36" s="124" t="s">
        <v>51</v>
      </c>
      <c r="I36" s="125"/>
      <c r="J36" s="126">
        <f>SUM(J27:J34)</f>
        <v>0</v>
      </c>
      <c r="K36" s="12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8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9"/>
      <c r="J41" s="60"/>
      <c r="K41" s="130"/>
    </row>
    <row r="42" spans="2:11" s="1" customFormat="1" ht="36.95" customHeight="1">
      <c r="B42" s="41"/>
      <c r="C42" s="30" t="s">
        <v>125</v>
      </c>
      <c r="D42" s="42"/>
      <c r="E42" s="42"/>
      <c r="F42" s="42"/>
      <c r="G42" s="42"/>
      <c r="H42" s="42"/>
      <c r="I42" s="10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7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7"/>
      <c r="J44" s="42"/>
      <c r="K44" s="45"/>
    </row>
    <row r="45" spans="2:11" s="1" customFormat="1" ht="16.5" customHeight="1">
      <c r="B45" s="41"/>
      <c r="C45" s="42"/>
      <c r="D45" s="42"/>
      <c r="E45" s="436" t="str">
        <f>E7</f>
        <v>Kostel sv. Voršily v Chlumci n-C, výměna krovu a oprava fasády věže a západního průčelí</v>
      </c>
      <c r="F45" s="437"/>
      <c r="G45" s="437"/>
      <c r="H45" s="437"/>
      <c r="I45" s="107"/>
      <c r="J45" s="42"/>
      <c r="K45" s="45"/>
    </row>
    <row r="46" spans="2:11" s="1" customFormat="1" ht="14.45" customHeight="1">
      <c r="B46" s="41"/>
      <c r="C46" s="37" t="s">
        <v>107</v>
      </c>
      <c r="D46" s="42"/>
      <c r="E46" s="42"/>
      <c r="F46" s="42"/>
      <c r="G46" s="42"/>
      <c r="H46" s="42"/>
      <c r="I46" s="107"/>
      <c r="J46" s="42"/>
      <c r="K46" s="45"/>
    </row>
    <row r="47" spans="2:11" s="1" customFormat="1" ht="17.25" customHeight="1">
      <c r="B47" s="41"/>
      <c r="C47" s="42"/>
      <c r="D47" s="42"/>
      <c r="E47" s="438" t="str">
        <f>E9</f>
        <v>02 - Oprava fasády věže a západního průčelí - stavební a statická část vč.rekapitulace profesí</v>
      </c>
      <c r="F47" s="439"/>
      <c r="G47" s="439"/>
      <c r="H47" s="439"/>
      <c r="I47" s="10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7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Chlumec n.C,Klicperovo nám.,kostel sv.Voršily</v>
      </c>
      <c r="G49" s="42"/>
      <c r="H49" s="42"/>
      <c r="I49" s="108" t="s">
        <v>26</v>
      </c>
      <c r="J49" s="109" t="str">
        <f>IF(J12="","",J12)</f>
        <v>23. 10. 2017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07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>Římskokatolická farnost – děkanství Chlumec n.C</v>
      </c>
      <c r="G51" s="42"/>
      <c r="H51" s="42"/>
      <c r="I51" s="108" t="s">
        <v>34</v>
      </c>
      <c r="J51" s="427" t="str">
        <f>E21</f>
        <v>INRECO,s.r.o.,Škroupova 441/9,50002 Hradec Králové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07"/>
      <c r="J52" s="431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07"/>
      <c r="J53" s="42"/>
      <c r="K53" s="45"/>
    </row>
    <row r="54" spans="2:11" s="1" customFormat="1" ht="29.25" customHeight="1">
      <c r="B54" s="41"/>
      <c r="C54" s="131" t="s">
        <v>126</v>
      </c>
      <c r="D54" s="121"/>
      <c r="E54" s="121"/>
      <c r="F54" s="121"/>
      <c r="G54" s="121"/>
      <c r="H54" s="121"/>
      <c r="I54" s="132"/>
      <c r="J54" s="133" t="s">
        <v>127</v>
      </c>
      <c r="K54" s="134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07"/>
      <c r="J55" s="42"/>
      <c r="K55" s="45"/>
    </row>
    <row r="56" spans="2:47" s="1" customFormat="1" ht="29.25" customHeight="1">
      <c r="B56" s="41"/>
      <c r="C56" s="135" t="s">
        <v>128</v>
      </c>
      <c r="D56" s="42"/>
      <c r="E56" s="42"/>
      <c r="F56" s="42"/>
      <c r="G56" s="42"/>
      <c r="H56" s="42"/>
      <c r="I56" s="107"/>
      <c r="J56" s="117">
        <f>J96</f>
        <v>0</v>
      </c>
      <c r="K56" s="45"/>
      <c r="AU56" s="24" t="s">
        <v>129</v>
      </c>
    </row>
    <row r="57" spans="2:11" s="7" customFormat="1" ht="24.95" customHeight="1">
      <c r="B57" s="136"/>
      <c r="C57" s="137"/>
      <c r="D57" s="138" t="s">
        <v>130</v>
      </c>
      <c r="E57" s="139"/>
      <c r="F57" s="139"/>
      <c r="G57" s="139"/>
      <c r="H57" s="139"/>
      <c r="I57" s="140"/>
      <c r="J57" s="141">
        <f>J97</f>
        <v>0</v>
      </c>
      <c r="K57" s="142"/>
    </row>
    <row r="58" spans="2:11" s="8" customFormat="1" ht="19.9" customHeight="1">
      <c r="B58" s="143"/>
      <c r="C58" s="144"/>
      <c r="D58" s="145" t="s">
        <v>691</v>
      </c>
      <c r="E58" s="146"/>
      <c r="F58" s="146"/>
      <c r="G58" s="146"/>
      <c r="H58" s="146"/>
      <c r="I58" s="147"/>
      <c r="J58" s="148">
        <f>J98</f>
        <v>0</v>
      </c>
      <c r="K58" s="149"/>
    </row>
    <row r="59" spans="2:11" s="8" customFormat="1" ht="19.9" customHeight="1">
      <c r="B59" s="143"/>
      <c r="C59" s="144"/>
      <c r="D59" s="145" t="s">
        <v>131</v>
      </c>
      <c r="E59" s="146"/>
      <c r="F59" s="146"/>
      <c r="G59" s="146"/>
      <c r="H59" s="146"/>
      <c r="I59" s="147"/>
      <c r="J59" s="148">
        <f>J141</f>
        <v>0</v>
      </c>
      <c r="K59" s="149"/>
    </row>
    <row r="60" spans="2:11" s="8" customFormat="1" ht="19.9" customHeight="1">
      <c r="B60" s="143"/>
      <c r="C60" s="144"/>
      <c r="D60" s="145" t="s">
        <v>692</v>
      </c>
      <c r="E60" s="146"/>
      <c r="F60" s="146"/>
      <c r="G60" s="146"/>
      <c r="H60" s="146"/>
      <c r="I60" s="147"/>
      <c r="J60" s="148">
        <f>J157</f>
        <v>0</v>
      </c>
      <c r="K60" s="149"/>
    </row>
    <row r="61" spans="2:11" s="8" customFormat="1" ht="19.9" customHeight="1">
      <c r="B61" s="143"/>
      <c r="C61" s="144"/>
      <c r="D61" s="145" t="s">
        <v>133</v>
      </c>
      <c r="E61" s="146"/>
      <c r="F61" s="146"/>
      <c r="G61" s="146"/>
      <c r="H61" s="146"/>
      <c r="I61" s="147"/>
      <c r="J61" s="148">
        <f>J162</f>
        <v>0</v>
      </c>
      <c r="K61" s="149"/>
    </row>
    <row r="62" spans="2:11" s="8" customFormat="1" ht="19.9" customHeight="1">
      <c r="B62" s="143"/>
      <c r="C62" s="144"/>
      <c r="D62" s="145" t="s">
        <v>693</v>
      </c>
      <c r="E62" s="146"/>
      <c r="F62" s="146"/>
      <c r="G62" s="146"/>
      <c r="H62" s="146"/>
      <c r="I62" s="147"/>
      <c r="J62" s="148">
        <f>J268</f>
        <v>0</v>
      </c>
      <c r="K62" s="149"/>
    </row>
    <row r="63" spans="2:11" s="8" customFormat="1" ht="19.9" customHeight="1">
      <c r="B63" s="143"/>
      <c r="C63" s="144"/>
      <c r="D63" s="145" t="s">
        <v>137</v>
      </c>
      <c r="E63" s="146"/>
      <c r="F63" s="146"/>
      <c r="G63" s="146"/>
      <c r="H63" s="146"/>
      <c r="I63" s="147"/>
      <c r="J63" s="148">
        <f>J270</f>
        <v>0</v>
      </c>
      <c r="K63" s="149"/>
    </row>
    <row r="64" spans="2:11" s="8" customFormat="1" ht="19.9" customHeight="1">
      <c r="B64" s="143"/>
      <c r="C64" s="144"/>
      <c r="D64" s="145" t="s">
        <v>138</v>
      </c>
      <c r="E64" s="146"/>
      <c r="F64" s="146"/>
      <c r="G64" s="146"/>
      <c r="H64" s="146"/>
      <c r="I64" s="147"/>
      <c r="J64" s="148">
        <f>J388</f>
        <v>0</v>
      </c>
      <c r="K64" s="149"/>
    </row>
    <row r="65" spans="2:11" s="8" customFormat="1" ht="19.9" customHeight="1">
      <c r="B65" s="143"/>
      <c r="C65" s="144"/>
      <c r="D65" s="145" t="s">
        <v>139</v>
      </c>
      <c r="E65" s="146"/>
      <c r="F65" s="146"/>
      <c r="G65" s="146"/>
      <c r="H65" s="146"/>
      <c r="I65" s="147"/>
      <c r="J65" s="148">
        <f>J394</f>
        <v>0</v>
      </c>
      <c r="K65" s="149"/>
    </row>
    <row r="66" spans="2:11" s="7" customFormat="1" ht="24.95" customHeight="1">
      <c r="B66" s="136"/>
      <c r="C66" s="137"/>
      <c r="D66" s="138" t="s">
        <v>140</v>
      </c>
      <c r="E66" s="139"/>
      <c r="F66" s="139"/>
      <c r="G66" s="139"/>
      <c r="H66" s="139"/>
      <c r="I66" s="140"/>
      <c r="J66" s="141">
        <f>J396</f>
        <v>0</v>
      </c>
      <c r="K66" s="142"/>
    </row>
    <row r="67" spans="2:11" s="8" customFormat="1" ht="19.9" customHeight="1">
      <c r="B67" s="143"/>
      <c r="C67" s="144"/>
      <c r="D67" s="145" t="s">
        <v>694</v>
      </c>
      <c r="E67" s="146"/>
      <c r="F67" s="146"/>
      <c r="G67" s="146"/>
      <c r="H67" s="146"/>
      <c r="I67" s="147"/>
      <c r="J67" s="148">
        <f>J397</f>
        <v>0</v>
      </c>
      <c r="K67" s="149"/>
    </row>
    <row r="68" spans="2:11" s="8" customFormat="1" ht="19.9" customHeight="1">
      <c r="B68" s="143"/>
      <c r="C68" s="144"/>
      <c r="D68" s="145" t="s">
        <v>145</v>
      </c>
      <c r="E68" s="146"/>
      <c r="F68" s="146"/>
      <c r="G68" s="146"/>
      <c r="H68" s="146"/>
      <c r="I68" s="147"/>
      <c r="J68" s="148">
        <f>J402</f>
        <v>0</v>
      </c>
      <c r="K68" s="149"/>
    </row>
    <row r="69" spans="2:11" s="8" customFormat="1" ht="19.9" customHeight="1">
      <c r="B69" s="143"/>
      <c r="C69" s="144"/>
      <c r="D69" s="145" t="s">
        <v>146</v>
      </c>
      <c r="E69" s="146"/>
      <c r="F69" s="146"/>
      <c r="G69" s="146"/>
      <c r="H69" s="146"/>
      <c r="I69" s="147"/>
      <c r="J69" s="148">
        <f>J409</f>
        <v>0</v>
      </c>
      <c r="K69" s="149"/>
    </row>
    <row r="70" spans="2:11" s="8" customFormat="1" ht="19.9" customHeight="1">
      <c r="B70" s="143"/>
      <c r="C70" s="144"/>
      <c r="D70" s="145" t="s">
        <v>695</v>
      </c>
      <c r="E70" s="146"/>
      <c r="F70" s="146"/>
      <c r="G70" s="146"/>
      <c r="H70" s="146"/>
      <c r="I70" s="147"/>
      <c r="J70" s="148">
        <f>J452</f>
        <v>0</v>
      </c>
      <c r="K70" s="149"/>
    </row>
    <row r="71" spans="2:11" s="8" customFormat="1" ht="19.9" customHeight="1">
      <c r="B71" s="143"/>
      <c r="C71" s="144"/>
      <c r="D71" s="145" t="s">
        <v>148</v>
      </c>
      <c r="E71" s="146"/>
      <c r="F71" s="146"/>
      <c r="G71" s="146"/>
      <c r="H71" s="146"/>
      <c r="I71" s="147"/>
      <c r="J71" s="148">
        <f>J530</f>
        <v>0</v>
      </c>
      <c r="K71" s="149"/>
    </row>
    <row r="72" spans="2:11" s="7" customFormat="1" ht="24.95" customHeight="1">
      <c r="B72" s="136"/>
      <c r="C72" s="137"/>
      <c r="D72" s="138" t="s">
        <v>149</v>
      </c>
      <c r="E72" s="139"/>
      <c r="F72" s="139"/>
      <c r="G72" s="139"/>
      <c r="H72" s="139"/>
      <c r="I72" s="140"/>
      <c r="J72" s="141">
        <f>J540</f>
        <v>0</v>
      </c>
      <c r="K72" s="142"/>
    </row>
    <row r="73" spans="2:11" s="8" customFormat="1" ht="19.9" customHeight="1">
      <c r="B73" s="143"/>
      <c r="C73" s="144"/>
      <c r="D73" s="145" t="s">
        <v>150</v>
      </c>
      <c r="E73" s="146"/>
      <c r="F73" s="146"/>
      <c r="G73" s="146"/>
      <c r="H73" s="146"/>
      <c r="I73" s="147"/>
      <c r="J73" s="148">
        <f>J541</f>
        <v>0</v>
      </c>
      <c r="K73" s="149"/>
    </row>
    <row r="74" spans="2:11" s="7" customFormat="1" ht="24.95" customHeight="1">
      <c r="B74" s="136"/>
      <c r="C74" s="137"/>
      <c r="D74" s="138" t="s">
        <v>151</v>
      </c>
      <c r="E74" s="139"/>
      <c r="F74" s="139"/>
      <c r="G74" s="139"/>
      <c r="H74" s="139"/>
      <c r="I74" s="140"/>
      <c r="J74" s="141">
        <f>J546</f>
        <v>0</v>
      </c>
      <c r="K74" s="142"/>
    </row>
    <row r="75" spans="2:11" s="8" customFormat="1" ht="19.9" customHeight="1">
      <c r="B75" s="143"/>
      <c r="C75" s="144"/>
      <c r="D75" s="145" t="s">
        <v>152</v>
      </c>
      <c r="E75" s="146"/>
      <c r="F75" s="146"/>
      <c r="G75" s="146"/>
      <c r="H75" s="146"/>
      <c r="I75" s="147"/>
      <c r="J75" s="148">
        <f>J547</f>
        <v>0</v>
      </c>
      <c r="K75" s="149"/>
    </row>
    <row r="76" spans="2:11" s="8" customFormat="1" ht="19.9" customHeight="1">
      <c r="B76" s="143"/>
      <c r="C76" s="144"/>
      <c r="D76" s="145" t="s">
        <v>153</v>
      </c>
      <c r="E76" s="146"/>
      <c r="F76" s="146"/>
      <c r="G76" s="146"/>
      <c r="H76" s="146"/>
      <c r="I76" s="147"/>
      <c r="J76" s="148">
        <f>J563</f>
        <v>0</v>
      </c>
      <c r="K76" s="149"/>
    </row>
    <row r="77" spans="2:11" s="1" customFormat="1" ht="21.75" customHeight="1">
      <c r="B77" s="41"/>
      <c r="C77" s="42"/>
      <c r="D77" s="42"/>
      <c r="E77" s="42"/>
      <c r="F77" s="42"/>
      <c r="G77" s="42"/>
      <c r="H77" s="42"/>
      <c r="I77" s="107"/>
      <c r="J77" s="42"/>
      <c r="K77" s="45"/>
    </row>
    <row r="78" spans="2:11" s="1" customFormat="1" ht="6.95" customHeight="1">
      <c r="B78" s="56"/>
      <c r="C78" s="57"/>
      <c r="D78" s="57"/>
      <c r="E78" s="57"/>
      <c r="F78" s="57"/>
      <c r="G78" s="57"/>
      <c r="H78" s="57"/>
      <c r="I78" s="128"/>
      <c r="J78" s="57"/>
      <c r="K78" s="58"/>
    </row>
    <row r="82" spans="2:12" s="1" customFormat="1" ht="6.95" customHeight="1">
      <c r="B82" s="59"/>
      <c r="C82" s="60"/>
      <c r="D82" s="60"/>
      <c r="E82" s="60"/>
      <c r="F82" s="60"/>
      <c r="G82" s="60"/>
      <c r="H82" s="60"/>
      <c r="I82" s="129"/>
      <c r="J82" s="60"/>
      <c r="K82" s="60"/>
      <c r="L82" s="41"/>
    </row>
    <row r="83" spans="2:12" s="1" customFormat="1" ht="36.95" customHeight="1">
      <c r="B83" s="41"/>
      <c r="C83" s="61" t="s">
        <v>154</v>
      </c>
      <c r="L83" s="41"/>
    </row>
    <row r="84" spans="2:12" s="1" customFormat="1" ht="6.95" customHeight="1">
      <c r="B84" s="41"/>
      <c r="L84" s="41"/>
    </row>
    <row r="85" spans="2:12" s="1" customFormat="1" ht="14.45" customHeight="1">
      <c r="B85" s="41"/>
      <c r="C85" s="63" t="s">
        <v>19</v>
      </c>
      <c r="L85" s="41"/>
    </row>
    <row r="86" spans="2:12" s="1" customFormat="1" ht="16.5" customHeight="1">
      <c r="B86" s="41"/>
      <c r="E86" s="432" t="str">
        <f>E7</f>
        <v>Kostel sv. Voršily v Chlumci n-C, výměna krovu a oprava fasády věže a západního průčelí</v>
      </c>
      <c r="F86" s="433"/>
      <c r="G86" s="433"/>
      <c r="H86" s="433"/>
      <c r="L86" s="41"/>
    </row>
    <row r="87" spans="2:12" s="1" customFormat="1" ht="14.45" customHeight="1">
      <c r="B87" s="41"/>
      <c r="C87" s="63" t="s">
        <v>107</v>
      </c>
      <c r="L87" s="41"/>
    </row>
    <row r="88" spans="2:12" s="1" customFormat="1" ht="17.25" customHeight="1">
      <c r="B88" s="41"/>
      <c r="E88" s="401" t="str">
        <f>E9</f>
        <v>02 - Oprava fasády věže a západního průčelí - stavební a statická část vč.rekapitulace profesí</v>
      </c>
      <c r="F88" s="434"/>
      <c r="G88" s="434"/>
      <c r="H88" s="434"/>
      <c r="L88" s="41"/>
    </row>
    <row r="89" spans="2:12" s="1" customFormat="1" ht="6.95" customHeight="1">
      <c r="B89" s="41"/>
      <c r="L89" s="41"/>
    </row>
    <row r="90" spans="2:12" s="1" customFormat="1" ht="18" customHeight="1">
      <c r="B90" s="41"/>
      <c r="C90" s="63" t="s">
        <v>24</v>
      </c>
      <c r="F90" s="150" t="str">
        <f>F12</f>
        <v>Chlumec n.C,Klicperovo nám.,kostel sv.Voršily</v>
      </c>
      <c r="I90" s="151" t="s">
        <v>26</v>
      </c>
      <c r="J90" s="67" t="str">
        <f>IF(J12="","",J12)</f>
        <v>23. 10. 2017</v>
      </c>
      <c r="L90" s="41"/>
    </row>
    <row r="91" spans="2:12" s="1" customFormat="1" ht="6.95" customHeight="1">
      <c r="B91" s="41"/>
      <c r="L91" s="41"/>
    </row>
    <row r="92" spans="2:12" s="1" customFormat="1" ht="15">
      <c r="B92" s="41"/>
      <c r="C92" s="63" t="s">
        <v>28</v>
      </c>
      <c r="F92" s="150" t="str">
        <f>E15</f>
        <v>Římskokatolická farnost – děkanství Chlumec n.C</v>
      </c>
      <c r="I92" s="151" t="s">
        <v>34</v>
      </c>
      <c r="J92" s="150" t="str">
        <f>E21</f>
        <v>INRECO,s.r.o.,Škroupova 441/9,50002 Hradec Králové</v>
      </c>
      <c r="L92" s="41"/>
    </row>
    <row r="93" spans="2:12" s="1" customFormat="1" ht="14.45" customHeight="1">
      <c r="B93" s="41"/>
      <c r="C93" s="63" t="s">
        <v>32</v>
      </c>
      <c r="F93" s="150" t="str">
        <f>IF(E18="","",E18)</f>
        <v/>
      </c>
      <c r="L93" s="41"/>
    </row>
    <row r="94" spans="2:12" s="1" customFormat="1" ht="10.35" customHeight="1">
      <c r="B94" s="41"/>
      <c r="L94" s="41"/>
    </row>
    <row r="95" spans="2:20" s="9" customFormat="1" ht="29.25" customHeight="1">
      <c r="B95" s="152"/>
      <c r="C95" s="153" t="s">
        <v>155</v>
      </c>
      <c r="D95" s="154" t="s">
        <v>58</v>
      </c>
      <c r="E95" s="154" t="s">
        <v>54</v>
      </c>
      <c r="F95" s="154" t="s">
        <v>156</v>
      </c>
      <c r="G95" s="154" t="s">
        <v>157</v>
      </c>
      <c r="H95" s="154" t="s">
        <v>158</v>
      </c>
      <c r="I95" s="155" t="s">
        <v>159</v>
      </c>
      <c r="J95" s="154" t="s">
        <v>127</v>
      </c>
      <c r="K95" s="156" t="s">
        <v>160</v>
      </c>
      <c r="L95" s="152"/>
      <c r="M95" s="73" t="s">
        <v>161</v>
      </c>
      <c r="N95" s="74" t="s">
        <v>43</v>
      </c>
      <c r="O95" s="74" t="s">
        <v>162</v>
      </c>
      <c r="P95" s="74" t="s">
        <v>163</v>
      </c>
      <c r="Q95" s="74" t="s">
        <v>164</v>
      </c>
      <c r="R95" s="74" t="s">
        <v>165</v>
      </c>
      <c r="S95" s="74" t="s">
        <v>166</v>
      </c>
      <c r="T95" s="75" t="s">
        <v>167</v>
      </c>
    </row>
    <row r="96" spans="2:63" s="1" customFormat="1" ht="29.25" customHeight="1">
      <c r="B96" s="41"/>
      <c r="C96" s="77" t="s">
        <v>128</v>
      </c>
      <c r="J96" s="157">
        <f>BK96</f>
        <v>0</v>
      </c>
      <c r="L96" s="41"/>
      <c r="M96" s="76"/>
      <c r="N96" s="68"/>
      <c r="O96" s="68"/>
      <c r="P96" s="158">
        <f>P97+P396+P540+P546</f>
        <v>0</v>
      </c>
      <c r="Q96" s="68"/>
      <c r="R96" s="158">
        <f>R97+R396+R540+R546</f>
        <v>156.36131258</v>
      </c>
      <c r="S96" s="68"/>
      <c r="T96" s="159">
        <f>T97+T396+T540+T546</f>
        <v>82.159641</v>
      </c>
      <c r="AT96" s="24" t="s">
        <v>72</v>
      </c>
      <c r="AU96" s="24" t="s">
        <v>129</v>
      </c>
      <c r="BK96" s="160">
        <f>BK97+BK396+BK540+BK546</f>
        <v>0</v>
      </c>
    </row>
    <row r="97" spans="2:63" s="10" customFormat="1" ht="37.35" customHeight="1">
      <c r="B97" s="161"/>
      <c r="D97" s="162" t="s">
        <v>72</v>
      </c>
      <c r="E97" s="163" t="s">
        <v>168</v>
      </c>
      <c r="F97" s="163" t="s">
        <v>168</v>
      </c>
      <c r="I97" s="164"/>
      <c r="J97" s="165">
        <f>BK97</f>
        <v>0</v>
      </c>
      <c r="L97" s="161"/>
      <c r="M97" s="166"/>
      <c r="N97" s="167"/>
      <c r="O97" s="167"/>
      <c r="P97" s="168">
        <f>P98+P141+P157+P162+P268+P270+P388+P394</f>
        <v>0</v>
      </c>
      <c r="Q97" s="167"/>
      <c r="R97" s="168">
        <f>R98+R141+R157+R162+R268+R270+R388+R394</f>
        <v>147.83874818</v>
      </c>
      <c r="S97" s="167"/>
      <c r="T97" s="169">
        <f>T98+T141+T157+T162+T268+T270+T388+T394</f>
        <v>78.441791</v>
      </c>
      <c r="AR97" s="162" t="s">
        <v>81</v>
      </c>
      <c r="AT97" s="170" t="s">
        <v>72</v>
      </c>
      <c r="AU97" s="170" t="s">
        <v>73</v>
      </c>
      <c r="AY97" s="162" t="s">
        <v>169</v>
      </c>
      <c r="BK97" s="171">
        <f>BK98+BK141+BK157+BK162+BK268+BK270+BK388+BK394</f>
        <v>0</v>
      </c>
    </row>
    <row r="98" spans="2:63" s="10" customFormat="1" ht="19.9" customHeight="1">
      <c r="B98" s="161"/>
      <c r="D98" s="162" t="s">
        <v>72</v>
      </c>
      <c r="E98" s="172" t="s">
        <v>81</v>
      </c>
      <c r="F98" s="172" t="s">
        <v>696</v>
      </c>
      <c r="I98" s="164"/>
      <c r="J98" s="173">
        <f>BK98</f>
        <v>0</v>
      </c>
      <c r="L98" s="161"/>
      <c r="M98" s="166"/>
      <c r="N98" s="167"/>
      <c r="O98" s="167"/>
      <c r="P98" s="168">
        <f>SUM(P99:P140)</f>
        <v>0</v>
      </c>
      <c r="Q98" s="167"/>
      <c r="R98" s="168">
        <f>SUM(R99:R140)</f>
        <v>0.001062</v>
      </c>
      <c r="S98" s="167"/>
      <c r="T98" s="169">
        <f>SUM(T99:T140)</f>
        <v>8.495999999999999</v>
      </c>
      <c r="AR98" s="162" t="s">
        <v>81</v>
      </c>
      <c r="AT98" s="170" t="s">
        <v>72</v>
      </c>
      <c r="AU98" s="170" t="s">
        <v>81</v>
      </c>
      <c r="AY98" s="162" t="s">
        <v>169</v>
      </c>
      <c r="BK98" s="171">
        <f>SUM(BK99:BK140)</f>
        <v>0</v>
      </c>
    </row>
    <row r="99" spans="2:65" s="1" customFormat="1" ht="38.25" customHeight="1">
      <c r="B99" s="174"/>
      <c r="C99" s="175" t="s">
        <v>81</v>
      </c>
      <c r="D99" s="175" t="s">
        <v>172</v>
      </c>
      <c r="E99" s="176" t="s">
        <v>697</v>
      </c>
      <c r="F99" s="177" t="s">
        <v>698</v>
      </c>
      <c r="G99" s="178" t="s">
        <v>94</v>
      </c>
      <c r="H99" s="179">
        <v>17.7</v>
      </c>
      <c r="I99" s="180"/>
      <c r="J99" s="181">
        <f>ROUND(I99*H99,2)</f>
        <v>0</v>
      </c>
      <c r="K99" s="177" t="s">
        <v>175</v>
      </c>
      <c r="L99" s="41"/>
      <c r="M99" s="182" t="s">
        <v>5</v>
      </c>
      <c r="N99" s="183" t="s">
        <v>44</v>
      </c>
      <c r="O99" s="42"/>
      <c r="P99" s="184">
        <f>O99*H99</f>
        <v>0</v>
      </c>
      <c r="Q99" s="184">
        <v>0</v>
      </c>
      <c r="R99" s="184">
        <f>Q99*H99</f>
        <v>0</v>
      </c>
      <c r="S99" s="184">
        <v>0.48</v>
      </c>
      <c r="T99" s="185">
        <f>S99*H99</f>
        <v>8.495999999999999</v>
      </c>
      <c r="AR99" s="24" t="s">
        <v>123</v>
      </c>
      <c r="AT99" s="24" t="s">
        <v>172</v>
      </c>
      <c r="AU99" s="24" t="s">
        <v>83</v>
      </c>
      <c r="AY99" s="24" t="s">
        <v>169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4" t="s">
        <v>81</v>
      </c>
      <c r="BK99" s="186">
        <f>ROUND(I99*H99,2)</f>
        <v>0</v>
      </c>
      <c r="BL99" s="24" t="s">
        <v>123</v>
      </c>
      <c r="BM99" s="24" t="s">
        <v>699</v>
      </c>
    </row>
    <row r="100" spans="2:51" s="11" customFormat="1" ht="13.5">
      <c r="B100" s="187"/>
      <c r="D100" s="188" t="s">
        <v>177</v>
      </c>
      <c r="E100" s="189" t="s">
        <v>5</v>
      </c>
      <c r="F100" s="190" t="s">
        <v>199</v>
      </c>
      <c r="H100" s="189" t="s">
        <v>5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9" t="s">
        <v>177</v>
      </c>
      <c r="AU100" s="189" t="s">
        <v>83</v>
      </c>
      <c r="AV100" s="11" t="s">
        <v>81</v>
      </c>
      <c r="AW100" s="11" t="s">
        <v>36</v>
      </c>
      <c r="AX100" s="11" t="s">
        <v>73</v>
      </c>
      <c r="AY100" s="189" t="s">
        <v>169</v>
      </c>
    </row>
    <row r="101" spans="2:51" s="11" customFormat="1" ht="13.5">
      <c r="B101" s="187"/>
      <c r="D101" s="188" t="s">
        <v>177</v>
      </c>
      <c r="E101" s="189" t="s">
        <v>5</v>
      </c>
      <c r="F101" s="190" t="s">
        <v>700</v>
      </c>
      <c r="H101" s="189" t="s">
        <v>5</v>
      </c>
      <c r="I101" s="191"/>
      <c r="L101" s="187"/>
      <c r="M101" s="192"/>
      <c r="N101" s="193"/>
      <c r="O101" s="193"/>
      <c r="P101" s="193"/>
      <c r="Q101" s="193"/>
      <c r="R101" s="193"/>
      <c r="S101" s="193"/>
      <c r="T101" s="194"/>
      <c r="AT101" s="189" t="s">
        <v>177</v>
      </c>
      <c r="AU101" s="189" t="s">
        <v>83</v>
      </c>
      <c r="AV101" s="11" t="s">
        <v>81</v>
      </c>
      <c r="AW101" s="11" t="s">
        <v>36</v>
      </c>
      <c r="AX101" s="11" t="s">
        <v>73</v>
      </c>
      <c r="AY101" s="189" t="s">
        <v>169</v>
      </c>
    </row>
    <row r="102" spans="2:51" s="11" customFormat="1" ht="13.5">
      <c r="B102" s="187"/>
      <c r="D102" s="188" t="s">
        <v>177</v>
      </c>
      <c r="E102" s="189" t="s">
        <v>5</v>
      </c>
      <c r="F102" s="190" t="s">
        <v>701</v>
      </c>
      <c r="H102" s="189" t="s">
        <v>5</v>
      </c>
      <c r="I102" s="191"/>
      <c r="L102" s="187"/>
      <c r="M102" s="192"/>
      <c r="N102" s="193"/>
      <c r="O102" s="193"/>
      <c r="P102" s="193"/>
      <c r="Q102" s="193"/>
      <c r="R102" s="193"/>
      <c r="S102" s="193"/>
      <c r="T102" s="194"/>
      <c r="AT102" s="189" t="s">
        <v>177</v>
      </c>
      <c r="AU102" s="189" t="s">
        <v>83</v>
      </c>
      <c r="AV102" s="11" t="s">
        <v>81</v>
      </c>
      <c r="AW102" s="11" t="s">
        <v>36</v>
      </c>
      <c r="AX102" s="11" t="s">
        <v>73</v>
      </c>
      <c r="AY102" s="189" t="s">
        <v>169</v>
      </c>
    </row>
    <row r="103" spans="2:51" s="11" customFormat="1" ht="13.5">
      <c r="B103" s="187"/>
      <c r="D103" s="188" t="s">
        <v>177</v>
      </c>
      <c r="E103" s="189" t="s">
        <v>5</v>
      </c>
      <c r="F103" s="190" t="s">
        <v>179</v>
      </c>
      <c r="H103" s="189" t="s">
        <v>5</v>
      </c>
      <c r="I103" s="191"/>
      <c r="L103" s="187"/>
      <c r="M103" s="192"/>
      <c r="N103" s="193"/>
      <c r="O103" s="193"/>
      <c r="P103" s="193"/>
      <c r="Q103" s="193"/>
      <c r="R103" s="193"/>
      <c r="S103" s="193"/>
      <c r="T103" s="194"/>
      <c r="AT103" s="189" t="s">
        <v>177</v>
      </c>
      <c r="AU103" s="189" t="s">
        <v>83</v>
      </c>
      <c r="AV103" s="11" t="s">
        <v>81</v>
      </c>
      <c r="AW103" s="11" t="s">
        <v>36</v>
      </c>
      <c r="AX103" s="11" t="s">
        <v>73</v>
      </c>
      <c r="AY103" s="189" t="s">
        <v>169</v>
      </c>
    </row>
    <row r="104" spans="2:51" s="12" customFormat="1" ht="13.5">
      <c r="B104" s="195"/>
      <c r="D104" s="188" t="s">
        <v>177</v>
      </c>
      <c r="E104" s="196" t="s">
        <v>5</v>
      </c>
      <c r="F104" s="197" t="s">
        <v>702</v>
      </c>
      <c r="H104" s="198">
        <v>17.7</v>
      </c>
      <c r="I104" s="199"/>
      <c r="L104" s="195"/>
      <c r="M104" s="200"/>
      <c r="N104" s="201"/>
      <c r="O104" s="201"/>
      <c r="P104" s="201"/>
      <c r="Q104" s="201"/>
      <c r="R104" s="201"/>
      <c r="S104" s="201"/>
      <c r="T104" s="202"/>
      <c r="AT104" s="196" t="s">
        <v>177</v>
      </c>
      <c r="AU104" s="196" t="s">
        <v>83</v>
      </c>
      <c r="AV104" s="12" t="s">
        <v>83</v>
      </c>
      <c r="AW104" s="12" t="s">
        <v>36</v>
      </c>
      <c r="AX104" s="12" t="s">
        <v>73</v>
      </c>
      <c r="AY104" s="196" t="s">
        <v>169</v>
      </c>
    </row>
    <row r="105" spans="2:51" s="13" customFormat="1" ht="13.5">
      <c r="B105" s="203"/>
      <c r="D105" s="188" t="s">
        <v>177</v>
      </c>
      <c r="E105" s="204" t="s">
        <v>5</v>
      </c>
      <c r="F105" s="205" t="s">
        <v>182</v>
      </c>
      <c r="H105" s="206">
        <v>17.7</v>
      </c>
      <c r="I105" s="207"/>
      <c r="L105" s="203"/>
      <c r="M105" s="208"/>
      <c r="N105" s="209"/>
      <c r="O105" s="209"/>
      <c r="P105" s="209"/>
      <c r="Q105" s="209"/>
      <c r="R105" s="209"/>
      <c r="S105" s="209"/>
      <c r="T105" s="210"/>
      <c r="AT105" s="204" t="s">
        <v>177</v>
      </c>
      <c r="AU105" s="204" t="s">
        <v>83</v>
      </c>
      <c r="AV105" s="13" t="s">
        <v>123</v>
      </c>
      <c r="AW105" s="13" t="s">
        <v>36</v>
      </c>
      <c r="AX105" s="13" t="s">
        <v>81</v>
      </c>
      <c r="AY105" s="204" t="s">
        <v>169</v>
      </c>
    </row>
    <row r="106" spans="2:65" s="1" customFormat="1" ht="38.25" customHeight="1">
      <c r="B106" s="174"/>
      <c r="C106" s="175" t="s">
        <v>83</v>
      </c>
      <c r="D106" s="175" t="s">
        <v>172</v>
      </c>
      <c r="E106" s="176" t="s">
        <v>703</v>
      </c>
      <c r="F106" s="177" t="s">
        <v>704</v>
      </c>
      <c r="G106" s="178" t="s">
        <v>115</v>
      </c>
      <c r="H106" s="179">
        <v>14.16</v>
      </c>
      <c r="I106" s="180"/>
      <c r="J106" s="181">
        <f>ROUND(I106*H106,2)</f>
        <v>0</v>
      </c>
      <c r="K106" s="177" t="s">
        <v>175</v>
      </c>
      <c r="L106" s="41"/>
      <c r="M106" s="182" t="s">
        <v>5</v>
      </c>
      <c r="N106" s="183" t="s">
        <v>44</v>
      </c>
      <c r="O106" s="42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AR106" s="24" t="s">
        <v>123</v>
      </c>
      <c r="AT106" s="24" t="s">
        <v>172</v>
      </c>
      <c r="AU106" s="24" t="s">
        <v>83</v>
      </c>
      <c r="AY106" s="24" t="s">
        <v>169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4" t="s">
        <v>81</v>
      </c>
      <c r="BK106" s="186">
        <f>ROUND(I106*H106,2)</f>
        <v>0</v>
      </c>
      <c r="BL106" s="24" t="s">
        <v>123</v>
      </c>
      <c r="BM106" s="24" t="s">
        <v>705</v>
      </c>
    </row>
    <row r="107" spans="2:51" s="11" customFormat="1" ht="13.5">
      <c r="B107" s="187"/>
      <c r="D107" s="188" t="s">
        <v>177</v>
      </c>
      <c r="E107" s="189" t="s">
        <v>5</v>
      </c>
      <c r="F107" s="190" t="s">
        <v>706</v>
      </c>
      <c r="H107" s="189" t="s">
        <v>5</v>
      </c>
      <c r="I107" s="191"/>
      <c r="L107" s="187"/>
      <c r="M107" s="192"/>
      <c r="N107" s="193"/>
      <c r="O107" s="193"/>
      <c r="P107" s="193"/>
      <c r="Q107" s="193"/>
      <c r="R107" s="193"/>
      <c r="S107" s="193"/>
      <c r="T107" s="194"/>
      <c r="AT107" s="189" t="s">
        <v>177</v>
      </c>
      <c r="AU107" s="189" t="s">
        <v>83</v>
      </c>
      <c r="AV107" s="11" t="s">
        <v>81</v>
      </c>
      <c r="AW107" s="11" t="s">
        <v>36</v>
      </c>
      <c r="AX107" s="11" t="s">
        <v>73</v>
      </c>
      <c r="AY107" s="189" t="s">
        <v>169</v>
      </c>
    </row>
    <row r="108" spans="2:51" s="11" customFormat="1" ht="13.5">
      <c r="B108" s="187"/>
      <c r="D108" s="188" t="s">
        <v>177</v>
      </c>
      <c r="E108" s="189" t="s">
        <v>5</v>
      </c>
      <c r="F108" s="190" t="s">
        <v>700</v>
      </c>
      <c r="H108" s="189" t="s">
        <v>5</v>
      </c>
      <c r="I108" s="191"/>
      <c r="L108" s="187"/>
      <c r="M108" s="192"/>
      <c r="N108" s="193"/>
      <c r="O108" s="193"/>
      <c r="P108" s="193"/>
      <c r="Q108" s="193"/>
      <c r="R108" s="193"/>
      <c r="S108" s="193"/>
      <c r="T108" s="194"/>
      <c r="AT108" s="189" t="s">
        <v>177</v>
      </c>
      <c r="AU108" s="189" t="s">
        <v>83</v>
      </c>
      <c r="AV108" s="11" t="s">
        <v>81</v>
      </c>
      <c r="AW108" s="11" t="s">
        <v>36</v>
      </c>
      <c r="AX108" s="11" t="s">
        <v>73</v>
      </c>
      <c r="AY108" s="189" t="s">
        <v>169</v>
      </c>
    </row>
    <row r="109" spans="2:51" s="11" customFormat="1" ht="13.5">
      <c r="B109" s="187"/>
      <c r="D109" s="188" t="s">
        <v>177</v>
      </c>
      <c r="E109" s="189" t="s">
        <v>5</v>
      </c>
      <c r="F109" s="190" t="s">
        <v>701</v>
      </c>
      <c r="H109" s="189" t="s">
        <v>5</v>
      </c>
      <c r="I109" s="191"/>
      <c r="L109" s="187"/>
      <c r="M109" s="192"/>
      <c r="N109" s="193"/>
      <c r="O109" s="193"/>
      <c r="P109" s="193"/>
      <c r="Q109" s="193"/>
      <c r="R109" s="193"/>
      <c r="S109" s="193"/>
      <c r="T109" s="194"/>
      <c r="AT109" s="189" t="s">
        <v>177</v>
      </c>
      <c r="AU109" s="189" t="s">
        <v>83</v>
      </c>
      <c r="AV109" s="11" t="s">
        <v>81</v>
      </c>
      <c r="AW109" s="11" t="s">
        <v>36</v>
      </c>
      <c r="AX109" s="11" t="s">
        <v>73</v>
      </c>
      <c r="AY109" s="189" t="s">
        <v>169</v>
      </c>
    </row>
    <row r="110" spans="2:51" s="11" customFormat="1" ht="13.5">
      <c r="B110" s="187"/>
      <c r="D110" s="188" t="s">
        <v>177</v>
      </c>
      <c r="E110" s="189" t="s">
        <v>5</v>
      </c>
      <c r="F110" s="190" t="s">
        <v>179</v>
      </c>
      <c r="H110" s="189" t="s">
        <v>5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89" t="s">
        <v>177</v>
      </c>
      <c r="AU110" s="189" t="s">
        <v>83</v>
      </c>
      <c r="AV110" s="11" t="s">
        <v>81</v>
      </c>
      <c r="AW110" s="11" t="s">
        <v>36</v>
      </c>
      <c r="AX110" s="11" t="s">
        <v>73</v>
      </c>
      <c r="AY110" s="189" t="s">
        <v>169</v>
      </c>
    </row>
    <row r="111" spans="2:51" s="12" customFormat="1" ht="13.5">
      <c r="B111" s="195"/>
      <c r="D111" s="188" t="s">
        <v>177</v>
      </c>
      <c r="E111" s="196" t="s">
        <v>5</v>
      </c>
      <c r="F111" s="197" t="s">
        <v>707</v>
      </c>
      <c r="H111" s="198">
        <v>14.16</v>
      </c>
      <c r="I111" s="199"/>
      <c r="L111" s="195"/>
      <c r="M111" s="200"/>
      <c r="N111" s="201"/>
      <c r="O111" s="201"/>
      <c r="P111" s="201"/>
      <c r="Q111" s="201"/>
      <c r="R111" s="201"/>
      <c r="S111" s="201"/>
      <c r="T111" s="202"/>
      <c r="AT111" s="196" t="s">
        <v>177</v>
      </c>
      <c r="AU111" s="196" t="s">
        <v>83</v>
      </c>
      <c r="AV111" s="12" t="s">
        <v>83</v>
      </c>
      <c r="AW111" s="12" t="s">
        <v>36</v>
      </c>
      <c r="AX111" s="12" t="s">
        <v>73</v>
      </c>
      <c r="AY111" s="196" t="s">
        <v>169</v>
      </c>
    </row>
    <row r="112" spans="2:51" s="13" customFormat="1" ht="13.5">
      <c r="B112" s="203"/>
      <c r="D112" s="188" t="s">
        <v>177</v>
      </c>
      <c r="E112" s="204" t="s">
        <v>676</v>
      </c>
      <c r="F112" s="205" t="s">
        <v>182</v>
      </c>
      <c r="H112" s="206">
        <v>14.16</v>
      </c>
      <c r="I112" s="207"/>
      <c r="L112" s="203"/>
      <c r="M112" s="208"/>
      <c r="N112" s="209"/>
      <c r="O112" s="209"/>
      <c r="P112" s="209"/>
      <c r="Q112" s="209"/>
      <c r="R112" s="209"/>
      <c r="S112" s="209"/>
      <c r="T112" s="210"/>
      <c r="AT112" s="204" t="s">
        <v>177</v>
      </c>
      <c r="AU112" s="204" t="s">
        <v>83</v>
      </c>
      <c r="AV112" s="13" t="s">
        <v>123</v>
      </c>
      <c r="AW112" s="13" t="s">
        <v>36</v>
      </c>
      <c r="AX112" s="13" t="s">
        <v>81</v>
      </c>
      <c r="AY112" s="204" t="s">
        <v>169</v>
      </c>
    </row>
    <row r="113" spans="2:65" s="1" customFormat="1" ht="38.25" customHeight="1">
      <c r="B113" s="174"/>
      <c r="C113" s="175" t="s">
        <v>170</v>
      </c>
      <c r="D113" s="175" t="s">
        <v>172</v>
      </c>
      <c r="E113" s="176" t="s">
        <v>708</v>
      </c>
      <c r="F113" s="177" t="s">
        <v>709</v>
      </c>
      <c r="G113" s="178" t="s">
        <v>115</v>
      </c>
      <c r="H113" s="179">
        <v>14.16</v>
      </c>
      <c r="I113" s="180"/>
      <c r="J113" s="181">
        <f>ROUND(I113*H113,2)</f>
        <v>0</v>
      </c>
      <c r="K113" s="177" t="s">
        <v>175</v>
      </c>
      <c r="L113" s="41"/>
      <c r="M113" s="182" t="s">
        <v>5</v>
      </c>
      <c r="N113" s="183" t="s">
        <v>44</v>
      </c>
      <c r="O113" s="42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AR113" s="24" t="s">
        <v>123</v>
      </c>
      <c r="AT113" s="24" t="s">
        <v>172</v>
      </c>
      <c r="AU113" s="24" t="s">
        <v>83</v>
      </c>
      <c r="AY113" s="24" t="s">
        <v>169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4" t="s">
        <v>81</v>
      </c>
      <c r="BK113" s="186">
        <f>ROUND(I113*H113,2)</f>
        <v>0</v>
      </c>
      <c r="BL113" s="24" t="s">
        <v>123</v>
      </c>
      <c r="BM113" s="24" t="s">
        <v>710</v>
      </c>
    </row>
    <row r="114" spans="2:51" s="12" customFormat="1" ht="13.5">
      <c r="B114" s="195"/>
      <c r="D114" s="188" t="s">
        <v>177</v>
      </c>
      <c r="E114" s="196" t="s">
        <v>5</v>
      </c>
      <c r="F114" s="197" t="s">
        <v>676</v>
      </c>
      <c r="H114" s="198">
        <v>14.16</v>
      </c>
      <c r="I114" s="199"/>
      <c r="L114" s="195"/>
      <c r="M114" s="200"/>
      <c r="N114" s="201"/>
      <c r="O114" s="201"/>
      <c r="P114" s="201"/>
      <c r="Q114" s="201"/>
      <c r="R114" s="201"/>
      <c r="S114" s="201"/>
      <c r="T114" s="202"/>
      <c r="AT114" s="196" t="s">
        <v>177</v>
      </c>
      <c r="AU114" s="196" t="s">
        <v>83</v>
      </c>
      <c r="AV114" s="12" t="s">
        <v>83</v>
      </c>
      <c r="AW114" s="12" t="s">
        <v>36</v>
      </c>
      <c r="AX114" s="12" t="s">
        <v>73</v>
      </c>
      <c r="AY114" s="196" t="s">
        <v>169</v>
      </c>
    </row>
    <row r="115" spans="2:51" s="13" customFormat="1" ht="13.5">
      <c r="B115" s="203"/>
      <c r="D115" s="188" t="s">
        <v>177</v>
      </c>
      <c r="E115" s="204" t="s">
        <v>5</v>
      </c>
      <c r="F115" s="205" t="s">
        <v>182</v>
      </c>
      <c r="H115" s="206">
        <v>14.16</v>
      </c>
      <c r="I115" s="207"/>
      <c r="L115" s="203"/>
      <c r="M115" s="208"/>
      <c r="N115" s="209"/>
      <c r="O115" s="209"/>
      <c r="P115" s="209"/>
      <c r="Q115" s="209"/>
      <c r="R115" s="209"/>
      <c r="S115" s="209"/>
      <c r="T115" s="210"/>
      <c r="AT115" s="204" t="s">
        <v>177</v>
      </c>
      <c r="AU115" s="204" t="s">
        <v>83</v>
      </c>
      <c r="AV115" s="13" t="s">
        <v>123</v>
      </c>
      <c r="AW115" s="13" t="s">
        <v>36</v>
      </c>
      <c r="AX115" s="13" t="s">
        <v>81</v>
      </c>
      <c r="AY115" s="204" t="s">
        <v>169</v>
      </c>
    </row>
    <row r="116" spans="2:65" s="1" customFormat="1" ht="38.25" customHeight="1">
      <c r="B116" s="174"/>
      <c r="C116" s="175" t="s">
        <v>123</v>
      </c>
      <c r="D116" s="175" t="s">
        <v>172</v>
      </c>
      <c r="E116" s="176" t="s">
        <v>711</v>
      </c>
      <c r="F116" s="177" t="s">
        <v>712</v>
      </c>
      <c r="G116" s="178" t="s">
        <v>115</v>
      </c>
      <c r="H116" s="179">
        <v>14.16</v>
      </c>
      <c r="I116" s="180"/>
      <c r="J116" s="181">
        <f>ROUND(I116*H116,2)</f>
        <v>0</v>
      </c>
      <c r="K116" s="177" t="s">
        <v>175</v>
      </c>
      <c r="L116" s="41"/>
      <c r="M116" s="182" t="s">
        <v>5</v>
      </c>
      <c r="N116" s="183" t="s">
        <v>44</v>
      </c>
      <c r="O116" s="42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AR116" s="24" t="s">
        <v>123</v>
      </c>
      <c r="AT116" s="24" t="s">
        <v>172</v>
      </c>
      <c r="AU116" s="24" t="s">
        <v>83</v>
      </c>
      <c r="AY116" s="24" t="s">
        <v>169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4" t="s">
        <v>81</v>
      </c>
      <c r="BK116" s="186">
        <f>ROUND(I116*H116,2)</f>
        <v>0</v>
      </c>
      <c r="BL116" s="24" t="s">
        <v>123</v>
      </c>
      <c r="BM116" s="24" t="s">
        <v>713</v>
      </c>
    </row>
    <row r="117" spans="2:51" s="11" customFormat="1" ht="13.5">
      <c r="B117" s="187"/>
      <c r="D117" s="188" t="s">
        <v>177</v>
      </c>
      <c r="E117" s="189" t="s">
        <v>5</v>
      </c>
      <c r="F117" s="190" t="s">
        <v>714</v>
      </c>
      <c r="H117" s="189" t="s">
        <v>5</v>
      </c>
      <c r="I117" s="191"/>
      <c r="L117" s="187"/>
      <c r="M117" s="192"/>
      <c r="N117" s="193"/>
      <c r="O117" s="193"/>
      <c r="P117" s="193"/>
      <c r="Q117" s="193"/>
      <c r="R117" s="193"/>
      <c r="S117" s="193"/>
      <c r="T117" s="194"/>
      <c r="AT117" s="189" t="s">
        <v>177</v>
      </c>
      <c r="AU117" s="189" t="s">
        <v>83</v>
      </c>
      <c r="AV117" s="11" t="s">
        <v>81</v>
      </c>
      <c r="AW117" s="11" t="s">
        <v>36</v>
      </c>
      <c r="AX117" s="11" t="s">
        <v>73</v>
      </c>
      <c r="AY117" s="189" t="s">
        <v>169</v>
      </c>
    </row>
    <row r="118" spans="2:51" s="12" customFormat="1" ht="13.5">
      <c r="B118" s="195"/>
      <c r="D118" s="188" t="s">
        <v>177</v>
      </c>
      <c r="E118" s="196" t="s">
        <v>5</v>
      </c>
      <c r="F118" s="197" t="s">
        <v>676</v>
      </c>
      <c r="H118" s="198">
        <v>14.16</v>
      </c>
      <c r="I118" s="199"/>
      <c r="L118" s="195"/>
      <c r="M118" s="200"/>
      <c r="N118" s="201"/>
      <c r="O118" s="201"/>
      <c r="P118" s="201"/>
      <c r="Q118" s="201"/>
      <c r="R118" s="201"/>
      <c r="S118" s="201"/>
      <c r="T118" s="202"/>
      <c r="AT118" s="196" t="s">
        <v>177</v>
      </c>
      <c r="AU118" s="196" t="s">
        <v>83</v>
      </c>
      <c r="AV118" s="12" t="s">
        <v>83</v>
      </c>
      <c r="AW118" s="12" t="s">
        <v>36</v>
      </c>
      <c r="AX118" s="12" t="s">
        <v>73</v>
      </c>
      <c r="AY118" s="196" t="s">
        <v>169</v>
      </c>
    </row>
    <row r="119" spans="2:51" s="14" customFormat="1" ht="13.5">
      <c r="B119" s="211"/>
      <c r="D119" s="188" t="s">
        <v>177</v>
      </c>
      <c r="E119" s="212" t="s">
        <v>671</v>
      </c>
      <c r="F119" s="213" t="s">
        <v>193</v>
      </c>
      <c r="H119" s="214">
        <v>14.16</v>
      </c>
      <c r="I119" s="215"/>
      <c r="L119" s="211"/>
      <c r="M119" s="216"/>
      <c r="N119" s="217"/>
      <c r="O119" s="217"/>
      <c r="P119" s="217"/>
      <c r="Q119" s="217"/>
      <c r="R119" s="217"/>
      <c r="S119" s="217"/>
      <c r="T119" s="218"/>
      <c r="AT119" s="212" t="s">
        <v>177</v>
      </c>
      <c r="AU119" s="212" t="s">
        <v>83</v>
      </c>
      <c r="AV119" s="14" t="s">
        <v>170</v>
      </c>
      <c r="AW119" s="14" t="s">
        <v>36</v>
      </c>
      <c r="AX119" s="14" t="s">
        <v>73</v>
      </c>
      <c r="AY119" s="212" t="s">
        <v>169</v>
      </c>
    </row>
    <row r="120" spans="2:51" s="13" customFormat="1" ht="13.5">
      <c r="B120" s="203"/>
      <c r="D120" s="188" t="s">
        <v>177</v>
      </c>
      <c r="E120" s="204" t="s">
        <v>5</v>
      </c>
      <c r="F120" s="205" t="s">
        <v>182</v>
      </c>
      <c r="H120" s="206">
        <v>14.16</v>
      </c>
      <c r="I120" s="207"/>
      <c r="L120" s="203"/>
      <c r="M120" s="208"/>
      <c r="N120" s="209"/>
      <c r="O120" s="209"/>
      <c r="P120" s="209"/>
      <c r="Q120" s="209"/>
      <c r="R120" s="209"/>
      <c r="S120" s="209"/>
      <c r="T120" s="210"/>
      <c r="AT120" s="204" t="s">
        <v>177</v>
      </c>
      <c r="AU120" s="204" t="s">
        <v>83</v>
      </c>
      <c r="AV120" s="13" t="s">
        <v>123</v>
      </c>
      <c r="AW120" s="13" t="s">
        <v>36</v>
      </c>
      <c r="AX120" s="13" t="s">
        <v>81</v>
      </c>
      <c r="AY120" s="204" t="s">
        <v>169</v>
      </c>
    </row>
    <row r="121" spans="2:65" s="1" customFormat="1" ht="38.25" customHeight="1">
      <c r="B121" s="174"/>
      <c r="C121" s="175" t="s">
        <v>204</v>
      </c>
      <c r="D121" s="175" t="s">
        <v>172</v>
      </c>
      <c r="E121" s="176" t="s">
        <v>715</v>
      </c>
      <c r="F121" s="177" t="s">
        <v>716</v>
      </c>
      <c r="G121" s="178" t="s">
        <v>115</v>
      </c>
      <c r="H121" s="179">
        <v>14.16</v>
      </c>
      <c r="I121" s="180"/>
      <c r="J121" s="181">
        <f>ROUND(I121*H121,2)</f>
        <v>0</v>
      </c>
      <c r="K121" s="177" t="s">
        <v>175</v>
      </c>
      <c r="L121" s="41"/>
      <c r="M121" s="182" t="s">
        <v>5</v>
      </c>
      <c r="N121" s="183" t="s">
        <v>44</v>
      </c>
      <c r="O121" s="42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AR121" s="24" t="s">
        <v>123</v>
      </c>
      <c r="AT121" s="24" t="s">
        <v>172</v>
      </c>
      <c r="AU121" s="24" t="s">
        <v>83</v>
      </c>
      <c r="AY121" s="24" t="s">
        <v>169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24" t="s">
        <v>81</v>
      </c>
      <c r="BK121" s="186">
        <f>ROUND(I121*H121,2)</f>
        <v>0</v>
      </c>
      <c r="BL121" s="24" t="s">
        <v>123</v>
      </c>
      <c r="BM121" s="24" t="s">
        <v>717</v>
      </c>
    </row>
    <row r="122" spans="2:51" s="12" customFormat="1" ht="13.5">
      <c r="B122" s="195"/>
      <c r="D122" s="188" t="s">
        <v>177</v>
      </c>
      <c r="E122" s="196" t="s">
        <v>5</v>
      </c>
      <c r="F122" s="197" t="s">
        <v>671</v>
      </c>
      <c r="H122" s="198">
        <v>14.16</v>
      </c>
      <c r="I122" s="199"/>
      <c r="L122" s="195"/>
      <c r="M122" s="200"/>
      <c r="N122" s="201"/>
      <c r="O122" s="201"/>
      <c r="P122" s="201"/>
      <c r="Q122" s="201"/>
      <c r="R122" s="201"/>
      <c r="S122" s="201"/>
      <c r="T122" s="202"/>
      <c r="AT122" s="196" t="s">
        <v>177</v>
      </c>
      <c r="AU122" s="196" t="s">
        <v>83</v>
      </c>
      <c r="AV122" s="12" t="s">
        <v>83</v>
      </c>
      <c r="AW122" s="12" t="s">
        <v>36</v>
      </c>
      <c r="AX122" s="12" t="s">
        <v>73</v>
      </c>
      <c r="AY122" s="196" t="s">
        <v>169</v>
      </c>
    </row>
    <row r="123" spans="2:51" s="13" customFormat="1" ht="13.5">
      <c r="B123" s="203"/>
      <c r="D123" s="188" t="s">
        <v>177</v>
      </c>
      <c r="E123" s="204" t="s">
        <v>5</v>
      </c>
      <c r="F123" s="205" t="s">
        <v>182</v>
      </c>
      <c r="H123" s="206">
        <v>14.16</v>
      </c>
      <c r="I123" s="207"/>
      <c r="L123" s="203"/>
      <c r="M123" s="208"/>
      <c r="N123" s="209"/>
      <c r="O123" s="209"/>
      <c r="P123" s="209"/>
      <c r="Q123" s="209"/>
      <c r="R123" s="209"/>
      <c r="S123" s="209"/>
      <c r="T123" s="210"/>
      <c r="AT123" s="204" t="s">
        <v>177</v>
      </c>
      <c r="AU123" s="204" t="s">
        <v>83</v>
      </c>
      <c r="AV123" s="13" t="s">
        <v>123</v>
      </c>
      <c r="AW123" s="13" t="s">
        <v>36</v>
      </c>
      <c r="AX123" s="13" t="s">
        <v>81</v>
      </c>
      <c r="AY123" s="204" t="s">
        <v>169</v>
      </c>
    </row>
    <row r="124" spans="2:65" s="1" customFormat="1" ht="25.5" customHeight="1">
      <c r="B124" s="174"/>
      <c r="C124" s="175" t="s">
        <v>194</v>
      </c>
      <c r="D124" s="175" t="s">
        <v>172</v>
      </c>
      <c r="E124" s="176" t="s">
        <v>718</v>
      </c>
      <c r="F124" s="177" t="s">
        <v>719</v>
      </c>
      <c r="G124" s="178" t="s">
        <v>94</v>
      </c>
      <c r="H124" s="179">
        <v>35.4</v>
      </c>
      <c r="I124" s="180"/>
      <c r="J124" s="181">
        <f>ROUND(I124*H124,2)</f>
        <v>0</v>
      </c>
      <c r="K124" s="177" t="s">
        <v>175</v>
      </c>
      <c r="L124" s="41"/>
      <c r="M124" s="182" t="s">
        <v>5</v>
      </c>
      <c r="N124" s="183" t="s">
        <v>44</v>
      </c>
      <c r="O124" s="42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AR124" s="24" t="s">
        <v>123</v>
      </c>
      <c r="AT124" s="24" t="s">
        <v>172</v>
      </c>
      <c r="AU124" s="24" t="s">
        <v>83</v>
      </c>
      <c r="AY124" s="24" t="s">
        <v>169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24" t="s">
        <v>81</v>
      </c>
      <c r="BK124" s="186">
        <f>ROUND(I124*H124,2)</f>
        <v>0</v>
      </c>
      <c r="BL124" s="24" t="s">
        <v>123</v>
      </c>
      <c r="BM124" s="24" t="s">
        <v>720</v>
      </c>
    </row>
    <row r="125" spans="2:51" s="12" customFormat="1" ht="13.5">
      <c r="B125" s="195"/>
      <c r="D125" s="188" t="s">
        <v>177</v>
      </c>
      <c r="E125" s="196" t="s">
        <v>5</v>
      </c>
      <c r="F125" s="197" t="s">
        <v>680</v>
      </c>
      <c r="H125" s="198">
        <v>35.4</v>
      </c>
      <c r="I125" s="199"/>
      <c r="L125" s="195"/>
      <c r="M125" s="200"/>
      <c r="N125" s="201"/>
      <c r="O125" s="201"/>
      <c r="P125" s="201"/>
      <c r="Q125" s="201"/>
      <c r="R125" s="201"/>
      <c r="S125" s="201"/>
      <c r="T125" s="202"/>
      <c r="AT125" s="196" t="s">
        <v>177</v>
      </c>
      <c r="AU125" s="196" t="s">
        <v>83</v>
      </c>
      <c r="AV125" s="12" t="s">
        <v>83</v>
      </c>
      <c r="AW125" s="12" t="s">
        <v>36</v>
      </c>
      <c r="AX125" s="12" t="s">
        <v>73</v>
      </c>
      <c r="AY125" s="196" t="s">
        <v>169</v>
      </c>
    </row>
    <row r="126" spans="2:51" s="13" customFormat="1" ht="13.5">
      <c r="B126" s="203"/>
      <c r="D126" s="188" t="s">
        <v>177</v>
      </c>
      <c r="E126" s="204" t="s">
        <v>5</v>
      </c>
      <c r="F126" s="205" t="s">
        <v>182</v>
      </c>
      <c r="H126" s="206">
        <v>35.4</v>
      </c>
      <c r="I126" s="207"/>
      <c r="L126" s="203"/>
      <c r="M126" s="208"/>
      <c r="N126" s="209"/>
      <c r="O126" s="209"/>
      <c r="P126" s="209"/>
      <c r="Q126" s="209"/>
      <c r="R126" s="209"/>
      <c r="S126" s="209"/>
      <c r="T126" s="210"/>
      <c r="AT126" s="204" t="s">
        <v>177</v>
      </c>
      <c r="AU126" s="204" t="s">
        <v>83</v>
      </c>
      <c r="AV126" s="13" t="s">
        <v>123</v>
      </c>
      <c r="AW126" s="13" t="s">
        <v>36</v>
      </c>
      <c r="AX126" s="13" t="s">
        <v>81</v>
      </c>
      <c r="AY126" s="204" t="s">
        <v>169</v>
      </c>
    </row>
    <row r="127" spans="2:65" s="1" customFormat="1" ht="16.5" customHeight="1">
      <c r="B127" s="174"/>
      <c r="C127" s="219" t="s">
        <v>212</v>
      </c>
      <c r="D127" s="219" t="s">
        <v>420</v>
      </c>
      <c r="E127" s="220" t="s">
        <v>721</v>
      </c>
      <c r="F127" s="221" t="s">
        <v>722</v>
      </c>
      <c r="G127" s="222" t="s">
        <v>353</v>
      </c>
      <c r="H127" s="223">
        <v>9.204</v>
      </c>
      <c r="I127" s="224"/>
      <c r="J127" s="225">
        <f>ROUND(I127*H127,2)</f>
        <v>0</v>
      </c>
      <c r="K127" s="221" t="s">
        <v>5</v>
      </c>
      <c r="L127" s="226"/>
      <c r="M127" s="227" t="s">
        <v>5</v>
      </c>
      <c r="N127" s="228" t="s">
        <v>44</v>
      </c>
      <c r="O127" s="42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AR127" s="24" t="s">
        <v>216</v>
      </c>
      <c r="AT127" s="24" t="s">
        <v>420</v>
      </c>
      <c r="AU127" s="24" t="s">
        <v>83</v>
      </c>
      <c r="AY127" s="24" t="s">
        <v>169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4" t="s">
        <v>81</v>
      </c>
      <c r="BK127" s="186">
        <f>ROUND(I127*H127,2)</f>
        <v>0</v>
      </c>
      <c r="BL127" s="24" t="s">
        <v>123</v>
      </c>
      <c r="BM127" s="24" t="s">
        <v>723</v>
      </c>
    </row>
    <row r="128" spans="2:51" s="12" customFormat="1" ht="13.5">
      <c r="B128" s="195"/>
      <c r="D128" s="188" t="s">
        <v>177</v>
      </c>
      <c r="E128" s="196" t="s">
        <v>5</v>
      </c>
      <c r="F128" s="197" t="s">
        <v>724</v>
      </c>
      <c r="H128" s="198">
        <v>9.204</v>
      </c>
      <c r="I128" s="199"/>
      <c r="L128" s="195"/>
      <c r="M128" s="200"/>
      <c r="N128" s="201"/>
      <c r="O128" s="201"/>
      <c r="P128" s="201"/>
      <c r="Q128" s="201"/>
      <c r="R128" s="201"/>
      <c r="S128" s="201"/>
      <c r="T128" s="202"/>
      <c r="AT128" s="196" t="s">
        <v>177</v>
      </c>
      <c r="AU128" s="196" t="s">
        <v>83</v>
      </c>
      <c r="AV128" s="12" t="s">
        <v>83</v>
      </c>
      <c r="AW128" s="12" t="s">
        <v>36</v>
      </c>
      <c r="AX128" s="12" t="s">
        <v>73</v>
      </c>
      <c r="AY128" s="196" t="s">
        <v>169</v>
      </c>
    </row>
    <row r="129" spans="2:51" s="13" customFormat="1" ht="13.5">
      <c r="B129" s="203"/>
      <c r="D129" s="188" t="s">
        <v>177</v>
      </c>
      <c r="E129" s="204" t="s">
        <v>5</v>
      </c>
      <c r="F129" s="205" t="s">
        <v>182</v>
      </c>
      <c r="H129" s="206">
        <v>9.204</v>
      </c>
      <c r="I129" s="207"/>
      <c r="L129" s="203"/>
      <c r="M129" s="208"/>
      <c r="N129" s="209"/>
      <c r="O129" s="209"/>
      <c r="P129" s="209"/>
      <c r="Q129" s="209"/>
      <c r="R129" s="209"/>
      <c r="S129" s="209"/>
      <c r="T129" s="210"/>
      <c r="AT129" s="204" t="s">
        <v>177</v>
      </c>
      <c r="AU129" s="204" t="s">
        <v>83</v>
      </c>
      <c r="AV129" s="13" t="s">
        <v>123</v>
      </c>
      <c r="AW129" s="13" t="s">
        <v>36</v>
      </c>
      <c r="AX129" s="13" t="s">
        <v>81</v>
      </c>
      <c r="AY129" s="204" t="s">
        <v>169</v>
      </c>
    </row>
    <row r="130" spans="2:65" s="1" customFormat="1" ht="25.5" customHeight="1">
      <c r="B130" s="174"/>
      <c r="C130" s="175" t="s">
        <v>216</v>
      </c>
      <c r="D130" s="175" t="s">
        <v>172</v>
      </c>
      <c r="E130" s="176" t="s">
        <v>725</v>
      </c>
      <c r="F130" s="177" t="s">
        <v>726</v>
      </c>
      <c r="G130" s="178" t="s">
        <v>94</v>
      </c>
      <c r="H130" s="179">
        <v>35.4</v>
      </c>
      <c r="I130" s="180"/>
      <c r="J130" s="181">
        <f>ROUND(I130*H130,2)</f>
        <v>0</v>
      </c>
      <c r="K130" s="177" t="s">
        <v>175</v>
      </c>
      <c r="L130" s="41"/>
      <c r="M130" s="182" t="s">
        <v>5</v>
      </c>
      <c r="N130" s="183" t="s">
        <v>44</v>
      </c>
      <c r="O130" s="42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AR130" s="24" t="s">
        <v>123</v>
      </c>
      <c r="AT130" s="24" t="s">
        <v>172</v>
      </c>
      <c r="AU130" s="24" t="s">
        <v>83</v>
      </c>
      <c r="AY130" s="24" t="s">
        <v>169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4" t="s">
        <v>81</v>
      </c>
      <c r="BK130" s="186">
        <f>ROUND(I130*H130,2)</f>
        <v>0</v>
      </c>
      <c r="BL130" s="24" t="s">
        <v>123</v>
      </c>
      <c r="BM130" s="24" t="s">
        <v>727</v>
      </c>
    </row>
    <row r="131" spans="2:51" s="11" customFormat="1" ht="13.5">
      <c r="B131" s="187"/>
      <c r="D131" s="188" t="s">
        <v>177</v>
      </c>
      <c r="E131" s="189" t="s">
        <v>5</v>
      </c>
      <c r="F131" s="190" t="s">
        <v>199</v>
      </c>
      <c r="H131" s="189" t="s">
        <v>5</v>
      </c>
      <c r="I131" s="191"/>
      <c r="L131" s="187"/>
      <c r="M131" s="192"/>
      <c r="N131" s="193"/>
      <c r="O131" s="193"/>
      <c r="P131" s="193"/>
      <c r="Q131" s="193"/>
      <c r="R131" s="193"/>
      <c r="S131" s="193"/>
      <c r="T131" s="194"/>
      <c r="AT131" s="189" t="s">
        <v>177</v>
      </c>
      <c r="AU131" s="189" t="s">
        <v>83</v>
      </c>
      <c r="AV131" s="11" t="s">
        <v>81</v>
      </c>
      <c r="AW131" s="11" t="s">
        <v>36</v>
      </c>
      <c r="AX131" s="11" t="s">
        <v>73</v>
      </c>
      <c r="AY131" s="189" t="s">
        <v>169</v>
      </c>
    </row>
    <row r="132" spans="2:51" s="11" customFormat="1" ht="13.5">
      <c r="B132" s="187"/>
      <c r="D132" s="188" t="s">
        <v>177</v>
      </c>
      <c r="E132" s="189" t="s">
        <v>5</v>
      </c>
      <c r="F132" s="190" t="s">
        <v>701</v>
      </c>
      <c r="H132" s="189" t="s">
        <v>5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4"/>
      <c r="AT132" s="189" t="s">
        <v>177</v>
      </c>
      <c r="AU132" s="189" t="s">
        <v>83</v>
      </c>
      <c r="AV132" s="11" t="s">
        <v>81</v>
      </c>
      <c r="AW132" s="11" t="s">
        <v>36</v>
      </c>
      <c r="AX132" s="11" t="s">
        <v>73</v>
      </c>
      <c r="AY132" s="189" t="s">
        <v>169</v>
      </c>
    </row>
    <row r="133" spans="2:51" s="11" customFormat="1" ht="13.5">
      <c r="B133" s="187"/>
      <c r="D133" s="188" t="s">
        <v>177</v>
      </c>
      <c r="E133" s="189" t="s">
        <v>5</v>
      </c>
      <c r="F133" s="190" t="s">
        <v>179</v>
      </c>
      <c r="H133" s="189" t="s">
        <v>5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9" t="s">
        <v>177</v>
      </c>
      <c r="AU133" s="189" t="s">
        <v>83</v>
      </c>
      <c r="AV133" s="11" t="s">
        <v>81</v>
      </c>
      <c r="AW133" s="11" t="s">
        <v>36</v>
      </c>
      <c r="AX133" s="11" t="s">
        <v>73</v>
      </c>
      <c r="AY133" s="189" t="s">
        <v>169</v>
      </c>
    </row>
    <row r="134" spans="2:51" s="11" customFormat="1" ht="13.5">
      <c r="B134" s="187"/>
      <c r="D134" s="188" t="s">
        <v>177</v>
      </c>
      <c r="E134" s="189" t="s">
        <v>5</v>
      </c>
      <c r="F134" s="190" t="s">
        <v>728</v>
      </c>
      <c r="H134" s="189" t="s">
        <v>5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4"/>
      <c r="AT134" s="189" t="s">
        <v>177</v>
      </c>
      <c r="AU134" s="189" t="s">
        <v>83</v>
      </c>
      <c r="AV134" s="11" t="s">
        <v>81</v>
      </c>
      <c r="AW134" s="11" t="s">
        <v>36</v>
      </c>
      <c r="AX134" s="11" t="s">
        <v>73</v>
      </c>
      <c r="AY134" s="189" t="s">
        <v>169</v>
      </c>
    </row>
    <row r="135" spans="2:51" s="12" customFormat="1" ht="13.5">
      <c r="B135" s="195"/>
      <c r="D135" s="188" t="s">
        <v>177</v>
      </c>
      <c r="E135" s="196" t="s">
        <v>5</v>
      </c>
      <c r="F135" s="197" t="s">
        <v>729</v>
      </c>
      <c r="H135" s="198">
        <v>35.4</v>
      </c>
      <c r="I135" s="199"/>
      <c r="L135" s="195"/>
      <c r="M135" s="200"/>
      <c r="N135" s="201"/>
      <c r="O135" s="201"/>
      <c r="P135" s="201"/>
      <c r="Q135" s="201"/>
      <c r="R135" s="201"/>
      <c r="S135" s="201"/>
      <c r="T135" s="202"/>
      <c r="AT135" s="196" t="s">
        <v>177</v>
      </c>
      <c r="AU135" s="196" t="s">
        <v>83</v>
      </c>
      <c r="AV135" s="12" t="s">
        <v>83</v>
      </c>
      <c r="AW135" s="12" t="s">
        <v>36</v>
      </c>
      <c r="AX135" s="12" t="s">
        <v>73</v>
      </c>
      <c r="AY135" s="196" t="s">
        <v>169</v>
      </c>
    </row>
    <row r="136" spans="2:51" s="14" customFormat="1" ht="13.5">
      <c r="B136" s="211"/>
      <c r="D136" s="188" t="s">
        <v>177</v>
      </c>
      <c r="E136" s="212" t="s">
        <v>680</v>
      </c>
      <c r="F136" s="213" t="s">
        <v>193</v>
      </c>
      <c r="H136" s="214">
        <v>35.4</v>
      </c>
      <c r="I136" s="215"/>
      <c r="L136" s="211"/>
      <c r="M136" s="216"/>
      <c r="N136" s="217"/>
      <c r="O136" s="217"/>
      <c r="P136" s="217"/>
      <c r="Q136" s="217"/>
      <c r="R136" s="217"/>
      <c r="S136" s="217"/>
      <c r="T136" s="218"/>
      <c r="AT136" s="212" t="s">
        <v>177</v>
      </c>
      <c r="AU136" s="212" t="s">
        <v>83</v>
      </c>
      <c r="AV136" s="14" t="s">
        <v>170</v>
      </c>
      <c r="AW136" s="14" t="s">
        <v>36</v>
      </c>
      <c r="AX136" s="14" t="s">
        <v>73</v>
      </c>
      <c r="AY136" s="212" t="s">
        <v>169</v>
      </c>
    </row>
    <row r="137" spans="2:51" s="13" customFormat="1" ht="13.5">
      <c r="B137" s="203"/>
      <c r="D137" s="188" t="s">
        <v>177</v>
      </c>
      <c r="E137" s="204" t="s">
        <v>5</v>
      </c>
      <c r="F137" s="205" t="s">
        <v>182</v>
      </c>
      <c r="H137" s="206">
        <v>35.4</v>
      </c>
      <c r="I137" s="207"/>
      <c r="L137" s="203"/>
      <c r="M137" s="208"/>
      <c r="N137" s="209"/>
      <c r="O137" s="209"/>
      <c r="P137" s="209"/>
      <c r="Q137" s="209"/>
      <c r="R137" s="209"/>
      <c r="S137" s="209"/>
      <c r="T137" s="210"/>
      <c r="AT137" s="204" t="s">
        <v>177</v>
      </c>
      <c r="AU137" s="204" t="s">
        <v>83</v>
      </c>
      <c r="AV137" s="13" t="s">
        <v>123</v>
      </c>
      <c r="AW137" s="13" t="s">
        <v>36</v>
      </c>
      <c r="AX137" s="13" t="s">
        <v>81</v>
      </c>
      <c r="AY137" s="204" t="s">
        <v>169</v>
      </c>
    </row>
    <row r="138" spans="2:65" s="1" customFormat="1" ht="16.5" customHeight="1">
      <c r="B138" s="174"/>
      <c r="C138" s="219" t="s">
        <v>220</v>
      </c>
      <c r="D138" s="219" t="s">
        <v>420</v>
      </c>
      <c r="E138" s="220" t="s">
        <v>730</v>
      </c>
      <c r="F138" s="221" t="s">
        <v>731</v>
      </c>
      <c r="G138" s="222" t="s">
        <v>290</v>
      </c>
      <c r="H138" s="223">
        <v>1.062</v>
      </c>
      <c r="I138" s="224"/>
      <c r="J138" s="225">
        <f>ROUND(I138*H138,2)</f>
        <v>0</v>
      </c>
      <c r="K138" s="221" t="s">
        <v>175</v>
      </c>
      <c r="L138" s="226"/>
      <c r="M138" s="227" t="s">
        <v>5</v>
      </c>
      <c r="N138" s="228" t="s">
        <v>44</v>
      </c>
      <c r="O138" s="42"/>
      <c r="P138" s="184">
        <f>O138*H138</f>
        <v>0</v>
      </c>
      <c r="Q138" s="184">
        <v>0.001</v>
      </c>
      <c r="R138" s="184">
        <f>Q138*H138</f>
        <v>0.001062</v>
      </c>
      <c r="S138" s="184">
        <v>0</v>
      </c>
      <c r="T138" s="185">
        <f>S138*H138</f>
        <v>0</v>
      </c>
      <c r="AR138" s="24" t="s">
        <v>216</v>
      </c>
      <c r="AT138" s="24" t="s">
        <v>420</v>
      </c>
      <c r="AU138" s="24" t="s">
        <v>83</v>
      </c>
      <c r="AY138" s="24" t="s">
        <v>169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24" t="s">
        <v>81</v>
      </c>
      <c r="BK138" s="186">
        <f>ROUND(I138*H138,2)</f>
        <v>0</v>
      </c>
      <c r="BL138" s="24" t="s">
        <v>123</v>
      </c>
      <c r="BM138" s="24" t="s">
        <v>732</v>
      </c>
    </row>
    <row r="139" spans="2:51" s="12" customFormat="1" ht="13.5">
      <c r="B139" s="195"/>
      <c r="D139" s="188" t="s">
        <v>177</v>
      </c>
      <c r="E139" s="196" t="s">
        <v>5</v>
      </c>
      <c r="F139" s="197" t="s">
        <v>733</v>
      </c>
      <c r="H139" s="198">
        <v>1.062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196" t="s">
        <v>177</v>
      </c>
      <c r="AU139" s="196" t="s">
        <v>83</v>
      </c>
      <c r="AV139" s="12" t="s">
        <v>83</v>
      </c>
      <c r="AW139" s="12" t="s">
        <v>36</v>
      </c>
      <c r="AX139" s="12" t="s">
        <v>73</v>
      </c>
      <c r="AY139" s="196" t="s">
        <v>169</v>
      </c>
    </row>
    <row r="140" spans="2:51" s="13" customFormat="1" ht="13.5">
      <c r="B140" s="203"/>
      <c r="D140" s="188" t="s">
        <v>177</v>
      </c>
      <c r="E140" s="204" t="s">
        <v>5</v>
      </c>
      <c r="F140" s="205" t="s">
        <v>182</v>
      </c>
      <c r="H140" s="206">
        <v>1.062</v>
      </c>
      <c r="I140" s="207"/>
      <c r="L140" s="203"/>
      <c r="M140" s="208"/>
      <c r="N140" s="209"/>
      <c r="O140" s="209"/>
      <c r="P140" s="209"/>
      <c r="Q140" s="209"/>
      <c r="R140" s="209"/>
      <c r="S140" s="209"/>
      <c r="T140" s="210"/>
      <c r="AT140" s="204" t="s">
        <v>177</v>
      </c>
      <c r="AU140" s="204" t="s">
        <v>83</v>
      </c>
      <c r="AV140" s="13" t="s">
        <v>123</v>
      </c>
      <c r="AW140" s="13" t="s">
        <v>36</v>
      </c>
      <c r="AX140" s="13" t="s">
        <v>81</v>
      </c>
      <c r="AY140" s="204" t="s">
        <v>169</v>
      </c>
    </row>
    <row r="141" spans="2:63" s="10" customFormat="1" ht="29.85" customHeight="1">
      <c r="B141" s="161"/>
      <c r="D141" s="162" t="s">
        <v>72</v>
      </c>
      <c r="E141" s="172" t="s">
        <v>170</v>
      </c>
      <c r="F141" s="172" t="s">
        <v>171</v>
      </c>
      <c r="I141" s="164"/>
      <c r="J141" s="173">
        <f>BK141</f>
        <v>0</v>
      </c>
      <c r="L141" s="161"/>
      <c r="M141" s="166"/>
      <c r="N141" s="167"/>
      <c r="O141" s="167"/>
      <c r="P141" s="168">
        <f>SUM(P142:P156)</f>
        <v>0</v>
      </c>
      <c r="Q141" s="167"/>
      <c r="R141" s="168">
        <f>SUM(R142:R156)</f>
        <v>8.607824</v>
      </c>
      <c r="S141" s="167"/>
      <c r="T141" s="169">
        <f>SUM(T142:T156)</f>
        <v>0</v>
      </c>
      <c r="AR141" s="162" t="s">
        <v>81</v>
      </c>
      <c r="AT141" s="170" t="s">
        <v>72</v>
      </c>
      <c r="AU141" s="170" t="s">
        <v>81</v>
      </c>
      <c r="AY141" s="162" t="s">
        <v>169</v>
      </c>
      <c r="BK141" s="171">
        <f>SUM(BK142:BK156)</f>
        <v>0</v>
      </c>
    </row>
    <row r="142" spans="2:65" s="1" customFormat="1" ht="25.5" customHeight="1">
      <c r="B142" s="174"/>
      <c r="C142" s="175" t="s">
        <v>224</v>
      </c>
      <c r="D142" s="175" t="s">
        <v>172</v>
      </c>
      <c r="E142" s="176" t="s">
        <v>183</v>
      </c>
      <c r="F142" s="177" t="s">
        <v>184</v>
      </c>
      <c r="G142" s="178" t="s">
        <v>115</v>
      </c>
      <c r="H142" s="179">
        <v>4.2</v>
      </c>
      <c r="I142" s="180"/>
      <c r="J142" s="181">
        <f>ROUND(I142*H142,2)</f>
        <v>0</v>
      </c>
      <c r="K142" s="177" t="s">
        <v>175</v>
      </c>
      <c r="L142" s="41"/>
      <c r="M142" s="182" t="s">
        <v>5</v>
      </c>
      <c r="N142" s="183" t="s">
        <v>44</v>
      </c>
      <c r="O142" s="42"/>
      <c r="P142" s="184">
        <f>O142*H142</f>
        <v>0</v>
      </c>
      <c r="Q142" s="184">
        <v>1.9085</v>
      </c>
      <c r="R142" s="184">
        <f>Q142*H142</f>
        <v>8.0157</v>
      </c>
      <c r="S142" s="184">
        <v>0</v>
      </c>
      <c r="T142" s="185">
        <f>S142*H142</f>
        <v>0</v>
      </c>
      <c r="AR142" s="24" t="s">
        <v>123</v>
      </c>
      <c r="AT142" s="24" t="s">
        <v>172</v>
      </c>
      <c r="AU142" s="24" t="s">
        <v>83</v>
      </c>
      <c r="AY142" s="24" t="s">
        <v>169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24" t="s">
        <v>81</v>
      </c>
      <c r="BK142" s="186">
        <f>ROUND(I142*H142,2)</f>
        <v>0</v>
      </c>
      <c r="BL142" s="24" t="s">
        <v>123</v>
      </c>
      <c r="BM142" s="24" t="s">
        <v>734</v>
      </c>
    </row>
    <row r="143" spans="2:51" s="11" customFormat="1" ht="13.5">
      <c r="B143" s="187"/>
      <c r="D143" s="188" t="s">
        <v>177</v>
      </c>
      <c r="E143" s="189" t="s">
        <v>5</v>
      </c>
      <c r="F143" s="190" t="s">
        <v>179</v>
      </c>
      <c r="H143" s="189" t="s">
        <v>5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9" t="s">
        <v>177</v>
      </c>
      <c r="AU143" s="189" t="s">
        <v>83</v>
      </c>
      <c r="AV143" s="11" t="s">
        <v>81</v>
      </c>
      <c r="AW143" s="11" t="s">
        <v>36</v>
      </c>
      <c r="AX143" s="11" t="s">
        <v>73</v>
      </c>
      <c r="AY143" s="189" t="s">
        <v>169</v>
      </c>
    </row>
    <row r="144" spans="2:51" s="11" customFormat="1" ht="13.5">
      <c r="B144" s="187"/>
      <c r="D144" s="188" t="s">
        <v>177</v>
      </c>
      <c r="E144" s="189" t="s">
        <v>5</v>
      </c>
      <c r="F144" s="190" t="s">
        <v>735</v>
      </c>
      <c r="H144" s="189" t="s">
        <v>5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9" t="s">
        <v>177</v>
      </c>
      <c r="AU144" s="189" t="s">
        <v>83</v>
      </c>
      <c r="AV144" s="11" t="s">
        <v>81</v>
      </c>
      <c r="AW144" s="11" t="s">
        <v>36</v>
      </c>
      <c r="AX144" s="11" t="s">
        <v>73</v>
      </c>
      <c r="AY144" s="189" t="s">
        <v>169</v>
      </c>
    </row>
    <row r="145" spans="2:51" s="12" customFormat="1" ht="13.5">
      <c r="B145" s="195"/>
      <c r="D145" s="188" t="s">
        <v>177</v>
      </c>
      <c r="E145" s="196" t="s">
        <v>5</v>
      </c>
      <c r="F145" s="197" t="s">
        <v>736</v>
      </c>
      <c r="H145" s="198">
        <v>4.2</v>
      </c>
      <c r="I145" s="199"/>
      <c r="L145" s="195"/>
      <c r="M145" s="200"/>
      <c r="N145" s="201"/>
      <c r="O145" s="201"/>
      <c r="P145" s="201"/>
      <c r="Q145" s="201"/>
      <c r="R145" s="201"/>
      <c r="S145" s="201"/>
      <c r="T145" s="202"/>
      <c r="AT145" s="196" t="s">
        <v>177</v>
      </c>
      <c r="AU145" s="196" t="s">
        <v>83</v>
      </c>
      <c r="AV145" s="12" t="s">
        <v>83</v>
      </c>
      <c r="AW145" s="12" t="s">
        <v>36</v>
      </c>
      <c r="AX145" s="12" t="s">
        <v>73</v>
      </c>
      <c r="AY145" s="196" t="s">
        <v>169</v>
      </c>
    </row>
    <row r="146" spans="2:51" s="13" customFormat="1" ht="13.5">
      <c r="B146" s="203"/>
      <c r="D146" s="188" t="s">
        <v>177</v>
      </c>
      <c r="E146" s="204" t="s">
        <v>5</v>
      </c>
      <c r="F146" s="205" t="s">
        <v>182</v>
      </c>
      <c r="H146" s="206">
        <v>4.2</v>
      </c>
      <c r="I146" s="207"/>
      <c r="L146" s="203"/>
      <c r="M146" s="208"/>
      <c r="N146" s="209"/>
      <c r="O146" s="209"/>
      <c r="P146" s="209"/>
      <c r="Q146" s="209"/>
      <c r="R146" s="209"/>
      <c r="S146" s="209"/>
      <c r="T146" s="210"/>
      <c r="AT146" s="204" t="s">
        <v>177</v>
      </c>
      <c r="AU146" s="204" t="s">
        <v>83</v>
      </c>
      <c r="AV146" s="13" t="s">
        <v>123</v>
      </c>
      <c r="AW146" s="13" t="s">
        <v>36</v>
      </c>
      <c r="AX146" s="13" t="s">
        <v>81</v>
      </c>
      <c r="AY146" s="204" t="s">
        <v>169</v>
      </c>
    </row>
    <row r="147" spans="2:65" s="1" customFormat="1" ht="25.5" customHeight="1">
      <c r="B147" s="174"/>
      <c r="C147" s="175" t="s">
        <v>230</v>
      </c>
      <c r="D147" s="175" t="s">
        <v>172</v>
      </c>
      <c r="E147" s="176" t="s">
        <v>737</v>
      </c>
      <c r="F147" s="177" t="s">
        <v>738</v>
      </c>
      <c r="G147" s="178" t="s">
        <v>190</v>
      </c>
      <c r="H147" s="179">
        <v>1</v>
      </c>
      <c r="I147" s="180"/>
      <c r="J147" s="181">
        <f>ROUND(I147*H147,2)</f>
        <v>0</v>
      </c>
      <c r="K147" s="177" t="s">
        <v>175</v>
      </c>
      <c r="L147" s="41"/>
      <c r="M147" s="182" t="s">
        <v>5</v>
      </c>
      <c r="N147" s="183" t="s">
        <v>44</v>
      </c>
      <c r="O147" s="42"/>
      <c r="P147" s="184">
        <f>O147*H147</f>
        <v>0</v>
      </c>
      <c r="Q147" s="184">
        <v>0.04694</v>
      </c>
      <c r="R147" s="184">
        <f>Q147*H147</f>
        <v>0.04694</v>
      </c>
      <c r="S147" s="184">
        <v>0</v>
      </c>
      <c r="T147" s="185">
        <f>S147*H147</f>
        <v>0</v>
      </c>
      <c r="AR147" s="24" t="s">
        <v>123</v>
      </c>
      <c r="AT147" s="24" t="s">
        <v>172</v>
      </c>
      <c r="AU147" s="24" t="s">
        <v>83</v>
      </c>
      <c r="AY147" s="24" t="s">
        <v>169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24" t="s">
        <v>81</v>
      </c>
      <c r="BK147" s="186">
        <f>ROUND(I147*H147,2)</f>
        <v>0</v>
      </c>
      <c r="BL147" s="24" t="s">
        <v>123</v>
      </c>
      <c r="BM147" s="24" t="s">
        <v>739</v>
      </c>
    </row>
    <row r="148" spans="2:51" s="11" customFormat="1" ht="13.5">
      <c r="B148" s="187"/>
      <c r="D148" s="188" t="s">
        <v>177</v>
      </c>
      <c r="E148" s="189" t="s">
        <v>5</v>
      </c>
      <c r="F148" s="190" t="s">
        <v>199</v>
      </c>
      <c r="H148" s="189" t="s">
        <v>5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9" t="s">
        <v>177</v>
      </c>
      <c r="AU148" s="189" t="s">
        <v>83</v>
      </c>
      <c r="AV148" s="11" t="s">
        <v>81</v>
      </c>
      <c r="AW148" s="11" t="s">
        <v>36</v>
      </c>
      <c r="AX148" s="11" t="s">
        <v>73</v>
      </c>
      <c r="AY148" s="189" t="s">
        <v>169</v>
      </c>
    </row>
    <row r="149" spans="2:51" s="11" customFormat="1" ht="13.5">
      <c r="B149" s="187"/>
      <c r="D149" s="188" t="s">
        <v>177</v>
      </c>
      <c r="E149" s="189" t="s">
        <v>5</v>
      </c>
      <c r="F149" s="190" t="s">
        <v>740</v>
      </c>
      <c r="H149" s="189" t="s">
        <v>5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9" t="s">
        <v>177</v>
      </c>
      <c r="AU149" s="189" t="s">
        <v>83</v>
      </c>
      <c r="AV149" s="11" t="s">
        <v>81</v>
      </c>
      <c r="AW149" s="11" t="s">
        <v>36</v>
      </c>
      <c r="AX149" s="11" t="s">
        <v>73</v>
      </c>
      <c r="AY149" s="189" t="s">
        <v>169</v>
      </c>
    </row>
    <row r="150" spans="2:51" s="12" customFormat="1" ht="13.5">
      <c r="B150" s="195"/>
      <c r="D150" s="188" t="s">
        <v>177</v>
      </c>
      <c r="E150" s="196" t="s">
        <v>5</v>
      </c>
      <c r="F150" s="197" t="s">
        <v>741</v>
      </c>
      <c r="H150" s="198">
        <v>1</v>
      </c>
      <c r="I150" s="199"/>
      <c r="L150" s="195"/>
      <c r="M150" s="200"/>
      <c r="N150" s="201"/>
      <c r="O150" s="201"/>
      <c r="P150" s="201"/>
      <c r="Q150" s="201"/>
      <c r="R150" s="201"/>
      <c r="S150" s="201"/>
      <c r="T150" s="202"/>
      <c r="AT150" s="196" t="s">
        <v>177</v>
      </c>
      <c r="AU150" s="196" t="s">
        <v>83</v>
      </c>
      <c r="AV150" s="12" t="s">
        <v>83</v>
      </c>
      <c r="AW150" s="12" t="s">
        <v>36</v>
      </c>
      <c r="AX150" s="12" t="s">
        <v>73</v>
      </c>
      <c r="AY150" s="196" t="s">
        <v>169</v>
      </c>
    </row>
    <row r="151" spans="2:51" s="13" customFormat="1" ht="13.5">
      <c r="B151" s="203"/>
      <c r="D151" s="188" t="s">
        <v>177</v>
      </c>
      <c r="E151" s="204" t="s">
        <v>5</v>
      </c>
      <c r="F151" s="205" t="s">
        <v>182</v>
      </c>
      <c r="H151" s="206">
        <v>1</v>
      </c>
      <c r="I151" s="207"/>
      <c r="L151" s="203"/>
      <c r="M151" s="208"/>
      <c r="N151" s="209"/>
      <c r="O151" s="209"/>
      <c r="P151" s="209"/>
      <c r="Q151" s="209"/>
      <c r="R151" s="209"/>
      <c r="S151" s="209"/>
      <c r="T151" s="210"/>
      <c r="AT151" s="204" t="s">
        <v>177</v>
      </c>
      <c r="AU151" s="204" t="s">
        <v>83</v>
      </c>
      <c r="AV151" s="13" t="s">
        <v>123</v>
      </c>
      <c r="AW151" s="13" t="s">
        <v>36</v>
      </c>
      <c r="AX151" s="13" t="s">
        <v>81</v>
      </c>
      <c r="AY151" s="204" t="s">
        <v>169</v>
      </c>
    </row>
    <row r="152" spans="2:65" s="1" customFormat="1" ht="25.5" customHeight="1">
      <c r="B152" s="174"/>
      <c r="C152" s="175" t="s">
        <v>234</v>
      </c>
      <c r="D152" s="175" t="s">
        <v>172</v>
      </c>
      <c r="E152" s="176" t="s">
        <v>742</v>
      </c>
      <c r="F152" s="177" t="s">
        <v>743</v>
      </c>
      <c r="G152" s="178" t="s">
        <v>94</v>
      </c>
      <c r="H152" s="179">
        <v>1.2</v>
      </c>
      <c r="I152" s="180"/>
      <c r="J152" s="181">
        <f>ROUND(I152*H152,2)</f>
        <v>0</v>
      </c>
      <c r="K152" s="177" t="s">
        <v>175</v>
      </c>
      <c r="L152" s="41"/>
      <c r="M152" s="182" t="s">
        <v>5</v>
      </c>
      <c r="N152" s="183" t="s">
        <v>44</v>
      </c>
      <c r="O152" s="42"/>
      <c r="P152" s="184">
        <f>O152*H152</f>
        <v>0</v>
      </c>
      <c r="Q152" s="184">
        <v>0.45432</v>
      </c>
      <c r="R152" s="184">
        <f>Q152*H152</f>
        <v>0.545184</v>
      </c>
      <c r="S152" s="184">
        <v>0</v>
      </c>
      <c r="T152" s="185">
        <f>S152*H152</f>
        <v>0</v>
      </c>
      <c r="AR152" s="24" t="s">
        <v>123</v>
      </c>
      <c r="AT152" s="24" t="s">
        <v>172</v>
      </c>
      <c r="AU152" s="24" t="s">
        <v>83</v>
      </c>
      <c r="AY152" s="24" t="s">
        <v>169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4" t="s">
        <v>81</v>
      </c>
      <c r="BK152" s="186">
        <f>ROUND(I152*H152,2)</f>
        <v>0</v>
      </c>
      <c r="BL152" s="24" t="s">
        <v>123</v>
      </c>
      <c r="BM152" s="24" t="s">
        <v>744</v>
      </c>
    </row>
    <row r="153" spans="2:51" s="11" customFormat="1" ht="13.5">
      <c r="B153" s="187"/>
      <c r="D153" s="188" t="s">
        <v>177</v>
      </c>
      <c r="E153" s="189" t="s">
        <v>5</v>
      </c>
      <c r="F153" s="190" t="s">
        <v>199</v>
      </c>
      <c r="H153" s="189" t="s">
        <v>5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89" t="s">
        <v>177</v>
      </c>
      <c r="AU153" s="189" t="s">
        <v>83</v>
      </c>
      <c r="AV153" s="11" t="s">
        <v>81</v>
      </c>
      <c r="AW153" s="11" t="s">
        <v>36</v>
      </c>
      <c r="AX153" s="11" t="s">
        <v>73</v>
      </c>
      <c r="AY153" s="189" t="s">
        <v>169</v>
      </c>
    </row>
    <row r="154" spans="2:51" s="11" customFormat="1" ht="13.5">
      <c r="B154" s="187"/>
      <c r="D154" s="188" t="s">
        <v>177</v>
      </c>
      <c r="E154" s="189" t="s">
        <v>5</v>
      </c>
      <c r="F154" s="190" t="s">
        <v>745</v>
      </c>
      <c r="H154" s="189" t="s">
        <v>5</v>
      </c>
      <c r="I154" s="191"/>
      <c r="L154" s="187"/>
      <c r="M154" s="192"/>
      <c r="N154" s="193"/>
      <c r="O154" s="193"/>
      <c r="P154" s="193"/>
      <c r="Q154" s="193"/>
      <c r="R154" s="193"/>
      <c r="S154" s="193"/>
      <c r="T154" s="194"/>
      <c r="AT154" s="189" t="s">
        <v>177</v>
      </c>
      <c r="AU154" s="189" t="s">
        <v>83</v>
      </c>
      <c r="AV154" s="11" t="s">
        <v>81</v>
      </c>
      <c r="AW154" s="11" t="s">
        <v>36</v>
      </c>
      <c r="AX154" s="11" t="s">
        <v>73</v>
      </c>
      <c r="AY154" s="189" t="s">
        <v>169</v>
      </c>
    </row>
    <row r="155" spans="2:51" s="12" customFormat="1" ht="13.5">
      <c r="B155" s="195"/>
      <c r="D155" s="188" t="s">
        <v>177</v>
      </c>
      <c r="E155" s="196" t="s">
        <v>5</v>
      </c>
      <c r="F155" s="197" t="s">
        <v>746</v>
      </c>
      <c r="H155" s="198">
        <v>1.2</v>
      </c>
      <c r="I155" s="199"/>
      <c r="L155" s="195"/>
      <c r="M155" s="200"/>
      <c r="N155" s="201"/>
      <c r="O155" s="201"/>
      <c r="P155" s="201"/>
      <c r="Q155" s="201"/>
      <c r="R155" s="201"/>
      <c r="S155" s="201"/>
      <c r="T155" s="202"/>
      <c r="AT155" s="196" t="s">
        <v>177</v>
      </c>
      <c r="AU155" s="196" t="s">
        <v>83</v>
      </c>
      <c r="AV155" s="12" t="s">
        <v>83</v>
      </c>
      <c r="AW155" s="12" t="s">
        <v>36</v>
      </c>
      <c r="AX155" s="12" t="s">
        <v>73</v>
      </c>
      <c r="AY155" s="196" t="s">
        <v>169</v>
      </c>
    </row>
    <row r="156" spans="2:51" s="13" customFormat="1" ht="13.5">
      <c r="B156" s="203"/>
      <c r="D156" s="188" t="s">
        <v>177</v>
      </c>
      <c r="E156" s="204" t="s">
        <v>5</v>
      </c>
      <c r="F156" s="205" t="s">
        <v>182</v>
      </c>
      <c r="H156" s="206">
        <v>1.2</v>
      </c>
      <c r="I156" s="207"/>
      <c r="L156" s="203"/>
      <c r="M156" s="208"/>
      <c r="N156" s="209"/>
      <c r="O156" s="209"/>
      <c r="P156" s="209"/>
      <c r="Q156" s="209"/>
      <c r="R156" s="209"/>
      <c r="S156" s="209"/>
      <c r="T156" s="210"/>
      <c r="AT156" s="204" t="s">
        <v>177</v>
      </c>
      <c r="AU156" s="204" t="s">
        <v>83</v>
      </c>
      <c r="AV156" s="13" t="s">
        <v>123</v>
      </c>
      <c r="AW156" s="13" t="s">
        <v>36</v>
      </c>
      <c r="AX156" s="13" t="s">
        <v>81</v>
      </c>
      <c r="AY156" s="204" t="s">
        <v>169</v>
      </c>
    </row>
    <row r="157" spans="2:63" s="10" customFormat="1" ht="29.85" customHeight="1">
      <c r="B157" s="161"/>
      <c r="D157" s="162" t="s">
        <v>72</v>
      </c>
      <c r="E157" s="172" t="s">
        <v>204</v>
      </c>
      <c r="F157" s="172" t="s">
        <v>747</v>
      </c>
      <c r="I157" s="164"/>
      <c r="J157" s="173">
        <f>BK157</f>
        <v>0</v>
      </c>
      <c r="L157" s="161"/>
      <c r="M157" s="166"/>
      <c r="N157" s="167"/>
      <c r="O157" s="167"/>
      <c r="P157" s="168">
        <f>SUM(P158:P161)</f>
        <v>0</v>
      </c>
      <c r="Q157" s="167"/>
      <c r="R157" s="168">
        <f>SUM(R158:R161)</f>
        <v>3.25149</v>
      </c>
      <c r="S157" s="167"/>
      <c r="T157" s="169">
        <f>SUM(T158:T161)</f>
        <v>0</v>
      </c>
      <c r="AR157" s="162" t="s">
        <v>81</v>
      </c>
      <c r="AT157" s="170" t="s">
        <v>72</v>
      </c>
      <c r="AU157" s="170" t="s">
        <v>81</v>
      </c>
      <c r="AY157" s="162" t="s">
        <v>169</v>
      </c>
      <c r="BK157" s="171">
        <f>SUM(BK158:BK161)</f>
        <v>0</v>
      </c>
    </row>
    <row r="158" spans="2:65" s="1" customFormat="1" ht="16.5" customHeight="1">
      <c r="B158" s="174"/>
      <c r="C158" s="175" t="s">
        <v>238</v>
      </c>
      <c r="D158" s="175" t="s">
        <v>172</v>
      </c>
      <c r="E158" s="176" t="s">
        <v>748</v>
      </c>
      <c r="F158" s="177" t="s">
        <v>749</v>
      </c>
      <c r="G158" s="178" t="s">
        <v>94</v>
      </c>
      <c r="H158" s="179">
        <v>17.7</v>
      </c>
      <c r="I158" s="180"/>
      <c r="J158" s="181">
        <f>ROUND(I158*H158,2)</f>
        <v>0</v>
      </c>
      <c r="K158" s="177" t="s">
        <v>5</v>
      </c>
      <c r="L158" s="41"/>
      <c r="M158" s="182" t="s">
        <v>5</v>
      </c>
      <c r="N158" s="183" t="s">
        <v>44</v>
      </c>
      <c r="O158" s="42"/>
      <c r="P158" s="184">
        <f>O158*H158</f>
        <v>0</v>
      </c>
      <c r="Q158" s="184">
        <v>0.1837</v>
      </c>
      <c r="R158" s="184">
        <f>Q158*H158</f>
        <v>3.25149</v>
      </c>
      <c r="S158" s="184">
        <v>0</v>
      </c>
      <c r="T158" s="185">
        <f>S158*H158</f>
        <v>0</v>
      </c>
      <c r="AR158" s="24" t="s">
        <v>123</v>
      </c>
      <c r="AT158" s="24" t="s">
        <v>172</v>
      </c>
      <c r="AU158" s="24" t="s">
        <v>83</v>
      </c>
      <c r="AY158" s="24" t="s">
        <v>169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24" t="s">
        <v>81</v>
      </c>
      <c r="BK158" s="186">
        <f>ROUND(I158*H158,2)</f>
        <v>0</v>
      </c>
      <c r="BL158" s="24" t="s">
        <v>123</v>
      </c>
      <c r="BM158" s="24" t="s">
        <v>750</v>
      </c>
    </row>
    <row r="159" spans="2:51" s="11" customFormat="1" ht="13.5">
      <c r="B159" s="187"/>
      <c r="D159" s="188" t="s">
        <v>177</v>
      </c>
      <c r="E159" s="189" t="s">
        <v>5</v>
      </c>
      <c r="F159" s="190" t="s">
        <v>751</v>
      </c>
      <c r="H159" s="189" t="s">
        <v>5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9" t="s">
        <v>177</v>
      </c>
      <c r="AU159" s="189" t="s">
        <v>83</v>
      </c>
      <c r="AV159" s="11" t="s">
        <v>81</v>
      </c>
      <c r="AW159" s="11" t="s">
        <v>36</v>
      </c>
      <c r="AX159" s="11" t="s">
        <v>73</v>
      </c>
      <c r="AY159" s="189" t="s">
        <v>169</v>
      </c>
    </row>
    <row r="160" spans="2:51" s="12" customFormat="1" ht="13.5">
      <c r="B160" s="195"/>
      <c r="D160" s="188" t="s">
        <v>177</v>
      </c>
      <c r="E160" s="196" t="s">
        <v>5</v>
      </c>
      <c r="F160" s="197" t="s">
        <v>702</v>
      </c>
      <c r="H160" s="198">
        <v>17.7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177</v>
      </c>
      <c r="AU160" s="196" t="s">
        <v>83</v>
      </c>
      <c r="AV160" s="12" t="s">
        <v>83</v>
      </c>
      <c r="AW160" s="12" t="s">
        <v>36</v>
      </c>
      <c r="AX160" s="12" t="s">
        <v>73</v>
      </c>
      <c r="AY160" s="196" t="s">
        <v>169</v>
      </c>
    </row>
    <row r="161" spans="2:51" s="13" customFormat="1" ht="13.5">
      <c r="B161" s="203"/>
      <c r="D161" s="188" t="s">
        <v>177</v>
      </c>
      <c r="E161" s="204" t="s">
        <v>5</v>
      </c>
      <c r="F161" s="205" t="s">
        <v>182</v>
      </c>
      <c r="H161" s="206">
        <v>17.7</v>
      </c>
      <c r="I161" s="207"/>
      <c r="L161" s="203"/>
      <c r="M161" s="208"/>
      <c r="N161" s="209"/>
      <c r="O161" s="209"/>
      <c r="P161" s="209"/>
      <c r="Q161" s="209"/>
      <c r="R161" s="209"/>
      <c r="S161" s="209"/>
      <c r="T161" s="210"/>
      <c r="AT161" s="204" t="s">
        <v>177</v>
      </c>
      <c r="AU161" s="204" t="s">
        <v>83</v>
      </c>
      <c r="AV161" s="13" t="s">
        <v>123</v>
      </c>
      <c r="AW161" s="13" t="s">
        <v>36</v>
      </c>
      <c r="AX161" s="13" t="s">
        <v>81</v>
      </c>
      <c r="AY161" s="204" t="s">
        <v>169</v>
      </c>
    </row>
    <row r="162" spans="2:63" s="10" customFormat="1" ht="29.85" customHeight="1">
      <c r="B162" s="161"/>
      <c r="D162" s="162" t="s">
        <v>72</v>
      </c>
      <c r="E162" s="172" t="s">
        <v>194</v>
      </c>
      <c r="F162" s="172" t="s">
        <v>195</v>
      </c>
      <c r="I162" s="164"/>
      <c r="J162" s="173">
        <f>BK162</f>
        <v>0</v>
      </c>
      <c r="L162" s="161"/>
      <c r="M162" s="166"/>
      <c r="N162" s="167"/>
      <c r="O162" s="167"/>
      <c r="P162" s="168">
        <f>SUM(P163:P267)</f>
        <v>0</v>
      </c>
      <c r="Q162" s="167"/>
      <c r="R162" s="168">
        <f>SUM(R163:R267)</f>
        <v>135.88380498</v>
      </c>
      <c r="S162" s="167"/>
      <c r="T162" s="169">
        <f>SUM(T163:T267)</f>
        <v>0</v>
      </c>
      <c r="AR162" s="162" t="s">
        <v>81</v>
      </c>
      <c r="AT162" s="170" t="s">
        <v>72</v>
      </c>
      <c r="AU162" s="170" t="s">
        <v>81</v>
      </c>
      <c r="AY162" s="162" t="s">
        <v>169</v>
      </c>
      <c r="BK162" s="171">
        <f>SUM(BK163:BK267)</f>
        <v>0</v>
      </c>
    </row>
    <row r="163" spans="2:65" s="1" customFormat="1" ht="38.25" customHeight="1">
      <c r="B163" s="174"/>
      <c r="C163" s="175" t="s">
        <v>242</v>
      </c>
      <c r="D163" s="175" t="s">
        <v>172</v>
      </c>
      <c r="E163" s="176" t="s">
        <v>196</v>
      </c>
      <c r="F163" s="177" t="s">
        <v>197</v>
      </c>
      <c r="G163" s="178" t="s">
        <v>94</v>
      </c>
      <c r="H163" s="179">
        <v>25</v>
      </c>
      <c r="I163" s="180"/>
      <c r="J163" s="181">
        <f>ROUND(I163*H163,2)</f>
        <v>0</v>
      </c>
      <c r="K163" s="177" t="s">
        <v>175</v>
      </c>
      <c r="L163" s="41"/>
      <c r="M163" s="182" t="s">
        <v>5</v>
      </c>
      <c r="N163" s="183" t="s">
        <v>44</v>
      </c>
      <c r="O163" s="42"/>
      <c r="P163" s="184">
        <f>O163*H163</f>
        <v>0</v>
      </c>
      <c r="Q163" s="184">
        <v>0.01733</v>
      </c>
      <c r="R163" s="184">
        <f>Q163*H163</f>
        <v>0.43325</v>
      </c>
      <c r="S163" s="184">
        <v>0</v>
      </c>
      <c r="T163" s="185">
        <f>S163*H163</f>
        <v>0</v>
      </c>
      <c r="AR163" s="24" t="s">
        <v>123</v>
      </c>
      <c r="AT163" s="24" t="s">
        <v>172</v>
      </c>
      <c r="AU163" s="24" t="s">
        <v>83</v>
      </c>
      <c r="AY163" s="24" t="s">
        <v>169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4" t="s">
        <v>81</v>
      </c>
      <c r="BK163" s="186">
        <f>ROUND(I163*H163,2)</f>
        <v>0</v>
      </c>
      <c r="BL163" s="24" t="s">
        <v>123</v>
      </c>
      <c r="BM163" s="24" t="s">
        <v>198</v>
      </c>
    </row>
    <row r="164" spans="2:51" s="11" customFormat="1" ht="13.5">
      <c r="B164" s="187"/>
      <c r="D164" s="188" t="s">
        <v>177</v>
      </c>
      <c r="E164" s="189" t="s">
        <v>5</v>
      </c>
      <c r="F164" s="190" t="s">
        <v>199</v>
      </c>
      <c r="H164" s="189" t="s">
        <v>5</v>
      </c>
      <c r="I164" s="191"/>
      <c r="L164" s="187"/>
      <c r="M164" s="192"/>
      <c r="N164" s="193"/>
      <c r="O164" s="193"/>
      <c r="P164" s="193"/>
      <c r="Q164" s="193"/>
      <c r="R164" s="193"/>
      <c r="S164" s="193"/>
      <c r="T164" s="194"/>
      <c r="AT164" s="189" t="s">
        <v>177</v>
      </c>
      <c r="AU164" s="189" t="s">
        <v>83</v>
      </c>
      <c r="AV164" s="11" t="s">
        <v>81</v>
      </c>
      <c r="AW164" s="11" t="s">
        <v>36</v>
      </c>
      <c r="AX164" s="11" t="s">
        <v>73</v>
      </c>
      <c r="AY164" s="189" t="s">
        <v>169</v>
      </c>
    </row>
    <row r="165" spans="2:51" s="11" customFormat="1" ht="13.5">
      <c r="B165" s="187"/>
      <c r="D165" s="188" t="s">
        <v>177</v>
      </c>
      <c r="E165" s="189" t="s">
        <v>5</v>
      </c>
      <c r="F165" s="190" t="s">
        <v>200</v>
      </c>
      <c r="H165" s="189" t="s">
        <v>5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9" t="s">
        <v>177</v>
      </c>
      <c r="AU165" s="189" t="s">
        <v>83</v>
      </c>
      <c r="AV165" s="11" t="s">
        <v>81</v>
      </c>
      <c r="AW165" s="11" t="s">
        <v>36</v>
      </c>
      <c r="AX165" s="11" t="s">
        <v>73</v>
      </c>
      <c r="AY165" s="189" t="s">
        <v>169</v>
      </c>
    </row>
    <row r="166" spans="2:51" s="12" customFormat="1" ht="13.5">
      <c r="B166" s="195"/>
      <c r="D166" s="188" t="s">
        <v>177</v>
      </c>
      <c r="E166" s="196" t="s">
        <v>5</v>
      </c>
      <c r="F166" s="197" t="s">
        <v>752</v>
      </c>
      <c r="H166" s="198">
        <v>25</v>
      </c>
      <c r="I166" s="199"/>
      <c r="L166" s="195"/>
      <c r="M166" s="200"/>
      <c r="N166" s="201"/>
      <c r="O166" s="201"/>
      <c r="P166" s="201"/>
      <c r="Q166" s="201"/>
      <c r="R166" s="201"/>
      <c r="S166" s="201"/>
      <c r="T166" s="202"/>
      <c r="AT166" s="196" t="s">
        <v>177</v>
      </c>
      <c r="AU166" s="196" t="s">
        <v>83</v>
      </c>
      <c r="AV166" s="12" t="s">
        <v>83</v>
      </c>
      <c r="AW166" s="12" t="s">
        <v>36</v>
      </c>
      <c r="AX166" s="12" t="s">
        <v>73</v>
      </c>
      <c r="AY166" s="196" t="s">
        <v>169</v>
      </c>
    </row>
    <row r="167" spans="2:51" s="13" customFormat="1" ht="13.5">
      <c r="B167" s="203"/>
      <c r="D167" s="188" t="s">
        <v>177</v>
      </c>
      <c r="E167" s="204" t="s">
        <v>108</v>
      </c>
      <c r="F167" s="205" t="s">
        <v>182</v>
      </c>
      <c r="H167" s="206">
        <v>25</v>
      </c>
      <c r="I167" s="207"/>
      <c r="L167" s="203"/>
      <c r="M167" s="208"/>
      <c r="N167" s="209"/>
      <c r="O167" s="209"/>
      <c r="P167" s="209"/>
      <c r="Q167" s="209"/>
      <c r="R167" s="209"/>
      <c r="S167" s="209"/>
      <c r="T167" s="210"/>
      <c r="AT167" s="204" t="s">
        <v>177</v>
      </c>
      <c r="AU167" s="204" t="s">
        <v>83</v>
      </c>
      <c r="AV167" s="13" t="s">
        <v>123</v>
      </c>
      <c r="AW167" s="13" t="s">
        <v>36</v>
      </c>
      <c r="AX167" s="13" t="s">
        <v>81</v>
      </c>
      <c r="AY167" s="204" t="s">
        <v>169</v>
      </c>
    </row>
    <row r="168" spans="2:65" s="1" customFormat="1" ht="16.5" customHeight="1">
      <c r="B168" s="174"/>
      <c r="C168" s="175" t="s">
        <v>11</v>
      </c>
      <c r="D168" s="175" t="s">
        <v>172</v>
      </c>
      <c r="E168" s="176" t="s">
        <v>753</v>
      </c>
      <c r="F168" s="177" t="s">
        <v>754</v>
      </c>
      <c r="G168" s="178" t="s">
        <v>94</v>
      </c>
      <c r="H168" s="179">
        <v>34.63</v>
      </c>
      <c r="I168" s="180"/>
      <c r="J168" s="181">
        <f>ROUND(I168*H168,2)</f>
        <v>0</v>
      </c>
      <c r="K168" s="177" t="s">
        <v>175</v>
      </c>
      <c r="L168" s="41"/>
      <c r="M168" s="182" t="s">
        <v>5</v>
      </c>
      <c r="N168" s="183" t="s">
        <v>44</v>
      </c>
      <c r="O168" s="42"/>
      <c r="P168" s="184">
        <f>O168*H168</f>
        <v>0</v>
      </c>
      <c r="Q168" s="184">
        <v>0.0094</v>
      </c>
      <c r="R168" s="184">
        <f>Q168*H168</f>
        <v>0.32552200000000003</v>
      </c>
      <c r="S168" s="184">
        <v>0</v>
      </c>
      <c r="T168" s="185">
        <f>S168*H168</f>
        <v>0</v>
      </c>
      <c r="AR168" s="24" t="s">
        <v>123</v>
      </c>
      <c r="AT168" s="24" t="s">
        <v>172</v>
      </c>
      <c r="AU168" s="24" t="s">
        <v>83</v>
      </c>
      <c r="AY168" s="24" t="s">
        <v>169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24" t="s">
        <v>81</v>
      </c>
      <c r="BK168" s="186">
        <f>ROUND(I168*H168,2)</f>
        <v>0</v>
      </c>
      <c r="BL168" s="24" t="s">
        <v>123</v>
      </c>
      <c r="BM168" s="24" t="s">
        <v>755</v>
      </c>
    </row>
    <row r="169" spans="2:51" s="11" customFormat="1" ht="13.5">
      <c r="B169" s="187"/>
      <c r="D169" s="188" t="s">
        <v>177</v>
      </c>
      <c r="E169" s="189" t="s">
        <v>5</v>
      </c>
      <c r="F169" s="190" t="s">
        <v>416</v>
      </c>
      <c r="H169" s="189" t="s">
        <v>5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9" t="s">
        <v>177</v>
      </c>
      <c r="AU169" s="189" t="s">
        <v>83</v>
      </c>
      <c r="AV169" s="11" t="s">
        <v>81</v>
      </c>
      <c r="AW169" s="11" t="s">
        <v>36</v>
      </c>
      <c r="AX169" s="11" t="s">
        <v>73</v>
      </c>
      <c r="AY169" s="189" t="s">
        <v>169</v>
      </c>
    </row>
    <row r="170" spans="2:51" s="11" customFormat="1" ht="13.5">
      <c r="B170" s="187"/>
      <c r="D170" s="188" t="s">
        <v>177</v>
      </c>
      <c r="E170" s="189" t="s">
        <v>5</v>
      </c>
      <c r="F170" s="190" t="s">
        <v>756</v>
      </c>
      <c r="H170" s="189" t="s">
        <v>5</v>
      </c>
      <c r="I170" s="191"/>
      <c r="L170" s="187"/>
      <c r="M170" s="192"/>
      <c r="N170" s="193"/>
      <c r="O170" s="193"/>
      <c r="P170" s="193"/>
      <c r="Q170" s="193"/>
      <c r="R170" s="193"/>
      <c r="S170" s="193"/>
      <c r="T170" s="194"/>
      <c r="AT170" s="189" t="s">
        <v>177</v>
      </c>
      <c r="AU170" s="189" t="s">
        <v>83</v>
      </c>
      <c r="AV170" s="11" t="s">
        <v>81</v>
      </c>
      <c r="AW170" s="11" t="s">
        <v>36</v>
      </c>
      <c r="AX170" s="11" t="s">
        <v>73</v>
      </c>
      <c r="AY170" s="189" t="s">
        <v>169</v>
      </c>
    </row>
    <row r="171" spans="2:51" s="12" customFormat="1" ht="13.5">
      <c r="B171" s="195"/>
      <c r="D171" s="188" t="s">
        <v>177</v>
      </c>
      <c r="E171" s="196" t="s">
        <v>5</v>
      </c>
      <c r="F171" s="197" t="s">
        <v>757</v>
      </c>
      <c r="H171" s="198">
        <v>34.63</v>
      </c>
      <c r="I171" s="199"/>
      <c r="L171" s="195"/>
      <c r="M171" s="200"/>
      <c r="N171" s="201"/>
      <c r="O171" s="201"/>
      <c r="P171" s="201"/>
      <c r="Q171" s="201"/>
      <c r="R171" s="201"/>
      <c r="S171" s="201"/>
      <c r="T171" s="202"/>
      <c r="AT171" s="196" t="s">
        <v>177</v>
      </c>
      <c r="AU171" s="196" t="s">
        <v>83</v>
      </c>
      <c r="AV171" s="12" t="s">
        <v>83</v>
      </c>
      <c r="AW171" s="12" t="s">
        <v>36</v>
      </c>
      <c r="AX171" s="12" t="s">
        <v>73</v>
      </c>
      <c r="AY171" s="196" t="s">
        <v>169</v>
      </c>
    </row>
    <row r="172" spans="2:51" s="13" customFormat="1" ht="13.5">
      <c r="B172" s="203"/>
      <c r="D172" s="188" t="s">
        <v>177</v>
      </c>
      <c r="E172" s="204" t="s">
        <v>5</v>
      </c>
      <c r="F172" s="205" t="s">
        <v>182</v>
      </c>
      <c r="H172" s="206">
        <v>34.63</v>
      </c>
      <c r="I172" s="207"/>
      <c r="L172" s="203"/>
      <c r="M172" s="208"/>
      <c r="N172" s="209"/>
      <c r="O172" s="209"/>
      <c r="P172" s="209"/>
      <c r="Q172" s="209"/>
      <c r="R172" s="209"/>
      <c r="S172" s="209"/>
      <c r="T172" s="210"/>
      <c r="AT172" s="204" t="s">
        <v>177</v>
      </c>
      <c r="AU172" s="204" t="s">
        <v>83</v>
      </c>
      <c r="AV172" s="13" t="s">
        <v>123</v>
      </c>
      <c r="AW172" s="13" t="s">
        <v>36</v>
      </c>
      <c r="AX172" s="13" t="s">
        <v>81</v>
      </c>
      <c r="AY172" s="204" t="s">
        <v>169</v>
      </c>
    </row>
    <row r="173" spans="2:65" s="1" customFormat="1" ht="16.5" customHeight="1">
      <c r="B173" s="174"/>
      <c r="C173" s="175" t="s">
        <v>253</v>
      </c>
      <c r="D173" s="175" t="s">
        <v>172</v>
      </c>
      <c r="E173" s="176" t="s">
        <v>758</v>
      </c>
      <c r="F173" s="177" t="s">
        <v>759</v>
      </c>
      <c r="G173" s="178" t="s">
        <v>94</v>
      </c>
      <c r="H173" s="179">
        <v>34.63</v>
      </c>
      <c r="I173" s="180"/>
      <c r="J173" s="181">
        <f>ROUND(I173*H173,2)</f>
        <v>0</v>
      </c>
      <c r="K173" s="177" t="s">
        <v>175</v>
      </c>
      <c r="L173" s="41"/>
      <c r="M173" s="182" t="s">
        <v>5</v>
      </c>
      <c r="N173" s="183" t="s">
        <v>44</v>
      </c>
      <c r="O173" s="42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AR173" s="24" t="s">
        <v>123</v>
      </c>
      <c r="AT173" s="24" t="s">
        <v>172</v>
      </c>
      <c r="AU173" s="24" t="s">
        <v>83</v>
      </c>
      <c r="AY173" s="24" t="s">
        <v>169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24" t="s">
        <v>81</v>
      </c>
      <c r="BK173" s="186">
        <f>ROUND(I173*H173,2)</f>
        <v>0</v>
      </c>
      <c r="BL173" s="24" t="s">
        <v>123</v>
      </c>
      <c r="BM173" s="24" t="s">
        <v>760</v>
      </c>
    </row>
    <row r="174" spans="2:51" s="11" customFormat="1" ht="13.5">
      <c r="B174" s="187"/>
      <c r="D174" s="188" t="s">
        <v>177</v>
      </c>
      <c r="E174" s="189" t="s">
        <v>5</v>
      </c>
      <c r="F174" s="190" t="s">
        <v>416</v>
      </c>
      <c r="H174" s="189" t="s">
        <v>5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9" t="s">
        <v>177</v>
      </c>
      <c r="AU174" s="189" t="s">
        <v>83</v>
      </c>
      <c r="AV174" s="11" t="s">
        <v>81</v>
      </c>
      <c r="AW174" s="11" t="s">
        <v>36</v>
      </c>
      <c r="AX174" s="11" t="s">
        <v>73</v>
      </c>
      <c r="AY174" s="189" t="s">
        <v>169</v>
      </c>
    </row>
    <row r="175" spans="2:51" s="11" customFormat="1" ht="13.5">
      <c r="B175" s="187"/>
      <c r="D175" s="188" t="s">
        <v>177</v>
      </c>
      <c r="E175" s="189" t="s">
        <v>5</v>
      </c>
      <c r="F175" s="190" t="s">
        <v>756</v>
      </c>
      <c r="H175" s="189" t="s">
        <v>5</v>
      </c>
      <c r="I175" s="191"/>
      <c r="L175" s="187"/>
      <c r="M175" s="192"/>
      <c r="N175" s="193"/>
      <c r="O175" s="193"/>
      <c r="P175" s="193"/>
      <c r="Q175" s="193"/>
      <c r="R175" s="193"/>
      <c r="S175" s="193"/>
      <c r="T175" s="194"/>
      <c r="AT175" s="189" t="s">
        <v>177</v>
      </c>
      <c r="AU175" s="189" t="s">
        <v>83</v>
      </c>
      <c r="AV175" s="11" t="s">
        <v>81</v>
      </c>
      <c r="AW175" s="11" t="s">
        <v>36</v>
      </c>
      <c r="AX175" s="11" t="s">
        <v>73</v>
      </c>
      <c r="AY175" s="189" t="s">
        <v>169</v>
      </c>
    </row>
    <row r="176" spans="2:51" s="12" customFormat="1" ht="13.5">
      <c r="B176" s="195"/>
      <c r="D176" s="188" t="s">
        <v>177</v>
      </c>
      <c r="E176" s="196" t="s">
        <v>5</v>
      </c>
      <c r="F176" s="197" t="s">
        <v>757</v>
      </c>
      <c r="H176" s="198">
        <v>34.63</v>
      </c>
      <c r="I176" s="199"/>
      <c r="L176" s="195"/>
      <c r="M176" s="200"/>
      <c r="N176" s="201"/>
      <c r="O176" s="201"/>
      <c r="P176" s="201"/>
      <c r="Q176" s="201"/>
      <c r="R176" s="201"/>
      <c r="S176" s="201"/>
      <c r="T176" s="202"/>
      <c r="AT176" s="196" t="s">
        <v>177</v>
      </c>
      <c r="AU176" s="196" t="s">
        <v>83</v>
      </c>
      <c r="AV176" s="12" t="s">
        <v>83</v>
      </c>
      <c r="AW176" s="12" t="s">
        <v>36</v>
      </c>
      <c r="AX176" s="12" t="s">
        <v>73</v>
      </c>
      <c r="AY176" s="196" t="s">
        <v>169</v>
      </c>
    </row>
    <row r="177" spans="2:51" s="13" customFormat="1" ht="13.5">
      <c r="B177" s="203"/>
      <c r="D177" s="188" t="s">
        <v>177</v>
      </c>
      <c r="E177" s="204" t="s">
        <v>5</v>
      </c>
      <c r="F177" s="205" t="s">
        <v>182</v>
      </c>
      <c r="H177" s="206">
        <v>34.63</v>
      </c>
      <c r="I177" s="207"/>
      <c r="L177" s="203"/>
      <c r="M177" s="208"/>
      <c r="N177" s="209"/>
      <c r="O177" s="209"/>
      <c r="P177" s="209"/>
      <c r="Q177" s="209"/>
      <c r="R177" s="209"/>
      <c r="S177" s="209"/>
      <c r="T177" s="210"/>
      <c r="AT177" s="204" t="s">
        <v>177</v>
      </c>
      <c r="AU177" s="204" t="s">
        <v>83</v>
      </c>
      <c r="AV177" s="13" t="s">
        <v>123</v>
      </c>
      <c r="AW177" s="13" t="s">
        <v>36</v>
      </c>
      <c r="AX177" s="13" t="s">
        <v>81</v>
      </c>
      <c r="AY177" s="204" t="s">
        <v>169</v>
      </c>
    </row>
    <row r="178" spans="2:65" s="1" customFormat="1" ht="25.5" customHeight="1">
      <c r="B178" s="174"/>
      <c r="C178" s="175" t="s">
        <v>257</v>
      </c>
      <c r="D178" s="175" t="s">
        <v>172</v>
      </c>
      <c r="E178" s="176" t="s">
        <v>761</v>
      </c>
      <c r="F178" s="177" t="s">
        <v>762</v>
      </c>
      <c r="G178" s="178" t="s">
        <v>94</v>
      </c>
      <c r="H178" s="179">
        <v>253.541</v>
      </c>
      <c r="I178" s="180"/>
      <c r="J178" s="181">
        <f>ROUND(I178*H178,2)</f>
        <v>0</v>
      </c>
      <c r="K178" s="177" t="s">
        <v>175</v>
      </c>
      <c r="L178" s="41"/>
      <c r="M178" s="182" t="s">
        <v>5</v>
      </c>
      <c r="N178" s="183" t="s">
        <v>44</v>
      </c>
      <c r="O178" s="42"/>
      <c r="P178" s="184">
        <f>O178*H178</f>
        <v>0</v>
      </c>
      <c r="Q178" s="184">
        <v>0.02048</v>
      </c>
      <c r="R178" s="184">
        <f>Q178*H178</f>
        <v>5.19251968</v>
      </c>
      <c r="S178" s="184">
        <v>0</v>
      </c>
      <c r="T178" s="185">
        <f>S178*H178</f>
        <v>0</v>
      </c>
      <c r="AR178" s="24" t="s">
        <v>123</v>
      </c>
      <c r="AT178" s="24" t="s">
        <v>172</v>
      </c>
      <c r="AU178" s="24" t="s">
        <v>83</v>
      </c>
      <c r="AY178" s="24" t="s">
        <v>169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24" t="s">
        <v>81</v>
      </c>
      <c r="BK178" s="186">
        <f>ROUND(I178*H178,2)</f>
        <v>0</v>
      </c>
      <c r="BL178" s="24" t="s">
        <v>123</v>
      </c>
      <c r="BM178" s="24" t="s">
        <v>763</v>
      </c>
    </row>
    <row r="179" spans="2:51" s="11" customFormat="1" ht="13.5">
      <c r="B179" s="187"/>
      <c r="D179" s="188" t="s">
        <v>177</v>
      </c>
      <c r="E179" s="189" t="s">
        <v>5</v>
      </c>
      <c r="F179" s="190" t="s">
        <v>764</v>
      </c>
      <c r="H179" s="189" t="s">
        <v>5</v>
      </c>
      <c r="I179" s="191"/>
      <c r="L179" s="187"/>
      <c r="M179" s="192"/>
      <c r="N179" s="193"/>
      <c r="O179" s="193"/>
      <c r="P179" s="193"/>
      <c r="Q179" s="193"/>
      <c r="R179" s="193"/>
      <c r="S179" s="193"/>
      <c r="T179" s="194"/>
      <c r="AT179" s="189" t="s">
        <v>177</v>
      </c>
      <c r="AU179" s="189" t="s">
        <v>83</v>
      </c>
      <c r="AV179" s="11" t="s">
        <v>81</v>
      </c>
      <c r="AW179" s="11" t="s">
        <v>36</v>
      </c>
      <c r="AX179" s="11" t="s">
        <v>73</v>
      </c>
      <c r="AY179" s="189" t="s">
        <v>169</v>
      </c>
    </row>
    <row r="180" spans="2:51" s="11" customFormat="1" ht="13.5">
      <c r="B180" s="187"/>
      <c r="D180" s="188" t="s">
        <v>177</v>
      </c>
      <c r="E180" s="189" t="s">
        <v>5</v>
      </c>
      <c r="F180" s="190" t="s">
        <v>765</v>
      </c>
      <c r="H180" s="189" t="s">
        <v>5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9" t="s">
        <v>177</v>
      </c>
      <c r="AU180" s="189" t="s">
        <v>83</v>
      </c>
      <c r="AV180" s="11" t="s">
        <v>81</v>
      </c>
      <c r="AW180" s="11" t="s">
        <v>36</v>
      </c>
      <c r="AX180" s="11" t="s">
        <v>73</v>
      </c>
      <c r="AY180" s="189" t="s">
        <v>169</v>
      </c>
    </row>
    <row r="181" spans="2:51" s="11" customFormat="1" ht="13.5">
      <c r="B181" s="187"/>
      <c r="D181" s="188" t="s">
        <v>177</v>
      </c>
      <c r="E181" s="189" t="s">
        <v>5</v>
      </c>
      <c r="F181" s="190" t="s">
        <v>766</v>
      </c>
      <c r="H181" s="189" t="s">
        <v>5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9" t="s">
        <v>177</v>
      </c>
      <c r="AU181" s="189" t="s">
        <v>83</v>
      </c>
      <c r="AV181" s="11" t="s">
        <v>81</v>
      </c>
      <c r="AW181" s="11" t="s">
        <v>36</v>
      </c>
      <c r="AX181" s="11" t="s">
        <v>73</v>
      </c>
      <c r="AY181" s="189" t="s">
        <v>169</v>
      </c>
    </row>
    <row r="182" spans="2:51" s="12" customFormat="1" ht="13.5">
      <c r="B182" s="195"/>
      <c r="D182" s="188" t="s">
        <v>177</v>
      </c>
      <c r="E182" s="196" t="s">
        <v>5</v>
      </c>
      <c r="F182" s="197" t="s">
        <v>767</v>
      </c>
      <c r="H182" s="198">
        <v>253.541</v>
      </c>
      <c r="I182" s="199"/>
      <c r="L182" s="195"/>
      <c r="M182" s="200"/>
      <c r="N182" s="201"/>
      <c r="O182" s="201"/>
      <c r="P182" s="201"/>
      <c r="Q182" s="201"/>
      <c r="R182" s="201"/>
      <c r="S182" s="201"/>
      <c r="T182" s="202"/>
      <c r="AT182" s="196" t="s">
        <v>177</v>
      </c>
      <c r="AU182" s="196" t="s">
        <v>83</v>
      </c>
      <c r="AV182" s="12" t="s">
        <v>83</v>
      </c>
      <c r="AW182" s="12" t="s">
        <v>36</v>
      </c>
      <c r="AX182" s="12" t="s">
        <v>73</v>
      </c>
      <c r="AY182" s="196" t="s">
        <v>169</v>
      </c>
    </row>
    <row r="183" spans="2:51" s="13" customFormat="1" ht="13.5">
      <c r="B183" s="203"/>
      <c r="D183" s="188" t="s">
        <v>177</v>
      </c>
      <c r="E183" s="204" t="s">
        <v>5</v>
      </c>
      <c r="F183" s="205" t="s">
        <v>182</v>
      </c>
      <c r="H183" s="206">
        <v>253.541</v>
      </c>
      <c r="I183" s="207"/>
      <c r="L183" s="203"/>
      <c r="M183" s="208"/>
      <c r="N183" s="209"/>
      <c r="O183" s="209"/>
      <c r="P183" s="209"/>
      <c r="Q183" s="209"/>
      <c r="R183" s="209"/>
      <c r="S183" s="209"/>
      <c r="T183" s="210"/>
      <c r="AT183" s="204" t="s">
        <v>177</v>
      </c>
      <c r="AU183" s="204" t="s">
        <v>83</v>
      </c>
      <c r="AV183" s="13" t="s">
        <v>123</v>
      </c>
      <c r="AW183" s="13" t="s">
        <v>36</v>
      </c>
      <c r="AX183" s="13" t="s">
        <v>81</v>
      </c>
      <c r="AY183" s="204" t="s">
        <v>169</v>
      </c>
    </row>
    <row r="184" spans="2:65" s="1" customFormat="1" ht="25.5" customHeight="1">
      <c r="B184" s="174"/>
      <c r="C184" s="175" t="s">
        <v>261</v>
      </c>
      <c r="D184" s="175" t="s">
        <v>172</v>
      </c>
      <c r="E184" s="176" t="s">
        <v>768</v>
      </c>
      <c r="F184" s="177" t="s">
        <v>769</v>
      </c>
      <c r="G184" s="178" t="s">
        <v>94</v>
      </c>
      <c r="H184" s="179">
        <v>845.137</v>
      </c>
      <c r="I184" s="180"/>
      <c r="J184" s="181">
        <f>ROUND(I184*H184,2)</f>
        <v>0</v>
      </c>
      <c r="K184" s="177" t="s">
        <v>5</v>
      </c>
      <c r="L184" s="41"/>
      <c r="M184" s="182" t="s">
        <v>5</v>
      </c>
      <c r="N184" s="183" t="s">
        <v>44</v>
      </c>
      <c r="O184" s="42"/>
      <c r="P184" s="184">
        <f>O184*H184</f>
        <v>0</v>
      </c>
      <c r="Q184" s="184">
        <v>0.05939</v>
      </c>
      <c r="R184" s="184">
        <f>Q184*H184</f>
        <v>50.192686429999995</v>
      </c>
      <c r="S184" s="184">
        <v>0</v>
      </c>
      <c r="T184" s="185">
        <f>S184*H184</f>
        <v>0</v>
      </c>
      <c r="AR184" s="24" t="s">
        <v>123</v>
      </c>
      <c r="AT184" s="24" t="s">
        <v>172</v>
      </c>
      <c r="AU184" s="24" t="s">
        <v>83</v>
      </c>
      <c r="AY184" s="24" t="s">
        <v>169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4" t="s">
        <v>81</v>
      </c>
      <c r="BK184" s="186">
        <f>ROUND(I184*H184,2)</f>
        <v>0</v>
      </c>
      <c r="BL184" s="24" t="s">
        <v>123</v>
      </c>
      <c r="BM184" s="24" t="s">
        <v>770</v>
      </c>
    </row>
    <row r="185" spans="2:51" s="11" customFormat="1" ht="13.5">
      <c r="B185" s="187"/>
      <c r="D185" s="188" t="s">
        <v>177</v>
      </c>
      <c r="E185" s="189" t="s">
        <v>5</v>
      </c>
      <c r="F185" s="190" t="s">
        <v>764</v>
      </c>
      <c r="H185" s="189" t="s">
        <v>5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4"/>
      <c r="AT185" s="189" t="s">
        <v>177</v>
      </c>
      <c r="AU185" s="189" t="s">
        <v>83</v>
      </c>
      <c r="AV185" s="11" t="s">
        <v>81</v>
      </c>
      <c r="AW185" s="11" t="s">
        <v>36</v>
      </c>
      <c r="AX185" s="11" t="s">
        <v>73</v>
      </c>
      <c r="AY185" s="189" t="s">
        <v>169</v>
      </c>
    </row>
    <row r="186" spans="2:51" s="11" customFormat="1" ht="13.5">
      <c r="B186" s="187"/>
      <c r="D186" s="188" t="s">
        <v>177</v>
      </c>
      <c r="E186" s="189" t="s">
        <v>5</v>
      </c>
      <c r="F186" s="190" t="s">
        <v>765</v>
      </c>
      <c r="H186" s="189" t="s">
        <v>5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4"/>
      <c r="AT186" s="189" t="s">
        <v>177</v>
      </c>
      <c r="AU186" s="189" t="s">
        <v>83</v>
      </c>
      <c r="AV186" s="11" t="s">
        <v>81</v>
      </c>
      <c r="AW186" s="11" t="s">
        <v>36</v>
      </c>
      <c r="AX186" s="11" t="s">
        <v>73</v>
      </c>
      <c r="AY186" s="189" t="s">
        <v>169</v>
      </c>
    </row>
    <row r="187" spans="2:51" s="11" customFormat="1" ht="13.5">
      <c r="B187" s="187"/>
      <c r="D187" s="188" t="s">
        <v>177</v>
      </c>
      <c r="E187" s="189" t="s">
        <v>5</v>
      </c>
      <c r="F187" s="190" t="s">
        <v>771</v>
      </c>
      <c r="H187" s="189" t="s">
        <v>5</v>
      </c>
      <c r="I187" s="191"/>
      <c r="L187" s="187"/>
      <c r="M187" s="192"/>
      <c r="N187" s="193"/>
      <c r="O187" s="193"/>
      <c r="P187" s="193"/>
      <c r="Q187" s="193"/>
      <c r="R187" s="193"/>
      <c r="S187" s="193"/>
      <c r="T187" s="194"/>
      <c r="AT187" s="189" t="s">
        <v>177</v>
      </c>
      <c r="AU187" s="189" t="s">
        <v>83</v>
      </c>
      <c r="AV187" s="11" t="s">
        <v>81</v>
      </c>
      <c r="AW187" s="11" t="s">
        <v>36</v>
      </c>
      <c r="AX187" s="11" t="s">
        <v>73</v>
      </c>
      <c r="AY187" s="189" t="s">
        <v>169</v>
      </c>
    </row>
    <row r="188" spans="2:51" s="12" customFormat="1" ht="13.5">
      <c r="B188" s="195"/>
      <c r="D188" s="188" t="s">
        <v>177</v>
      </c>
      <c r="E188" s="196" t="s">
        <v>5</v>
      </c>
      <c r="F188" s="197" t="s">
        <v>772</v>
      </c>
      <c r="H188" s="198">
        <v>761.643</v>
      </c>
      <c r="I188" s="199"/>
      <c r="L188" s="195"/>
      <c r="M188" s="200"/>
      <c r="N188" s="201"/>
      <c r="O188" s="201"/>
      <c r="P188" s="201"/>
      <c r="Q188" s="201"/>
      <c r="R188" s="201"/>
      <c r="S188" s="201"/>
      <c r="T188" s="202"/>
      <c r="AT188" s="196" t="s">
        <v>177</v>
      </c>
      <c r="AU188" s="196" t="s">
        <v>83</v>
      </c>
      <c r="AV188" s="12" t="s">
        <v>83</v>
      </c>
      <c r="AW188" s="12" t="s">
        <v>36</v>
      </c>
      <c r="AX188" s="12" t="s">
        <v>73</v>
      </c>
      <c r="AY188" s="196" t="s">
        <v>169</v>
      </c>
    </row>
    <row r="189" spans="2:51" s="11" customFormat="1" ht="13.5">
      <c r="B189" s="187"/>
      <c r="D189" s="188" t="s">
        <v>177</v>
      </c>
      <c r="E189" s="189" t="s">
        <v>5</v>
      </c>
      <c r="F189" s="190" t="s">
        <v>773</v>
      </c>
      <c r="H189" s="189" t="s">
        <v>5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9" t="s">
        <v>177</v>
      </c>
      <c r="AU189" s="189" t="s">
        <v>83</v>
      </c>
      <c r="AV189" s="11" t="s">
        <v>81</v>
      </c>
      <c r="AW189" s="11" t="s">
        <v>36</v>
      </c>
      <c r="AX189" s="11" t="s">
        <v>73</v>
      </c>
      <c r="AY189" s="189" t="s">
        <v>169</v>
      </c>
    </row>
    <row r="190" spans="2:51" s="12" customFormat="1" ht="13.5">
      <c r="B190" s="195"/>
      <c r="D190" s="188" t="s">
        <v>177</v>
      </c>
      <c r="E190" s="196" t="s">
        <v>5</v>
      </c>
      <c r="F190" s="197" t="s">
        <v>774</v>
      </c>
      <c r="H190" s="198">
        <v>-106.557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196" t="s">
        <v>177</v>
      </c>
      <c r="AU190" s="196" t="s">
        <v>83</v>
      </c>
      <c r="AV190" s="12" t="s">
        <v>83</v>
      </c>
      <c r="AW190" s="12" t="s">
        <v>36</v>
      </c>
      <c r="AX190" s="12" t="s">
        <v>73</v>
      </c>
      <c r="AY190" s="196" t="s">
        <v>169</v>
      </c>
    </row>
    <row r="191" spans="2:51" s="11" customFormat="1" ht="13.5">
      <c r="B191" s="187"/>
      <c r="D191" s="188" t="s">
        <v>177</v>
      </c>
      <c r="E191" s="189" t="s">
        <v>5</v>
      </c>
      <c r="F191" s="190" t="s">
        <v>775</v>
      </c>
      <c r="H191" s="189" t="s">
        <v>5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9" t="s">
        <v>177</v>
      </c>
      <c r="AU191" s="189" t="s">
        <v>83</v>
      </c>
      <c r="AV191" s="11" t="s">
        <v>81</v>
      </c>
      <c r="AW191" s="11" t="s">
        <v>36</v>
      </c>
      <c r="AX191" s="11" t="s">
        <v>73</v>
      </c>
      <c r="AY191" s="189" t="s">
        <v>169</v>
      </c>
    </row>
    <row r="192" spans="2:51" s="12" customFormat="1" ht="13.5">
      <c r="B192" s="195"/>
      <c r="D192" s="188" t="s">
        <v>177</v>
      </c>
      <c r="E192" s="196" t="s">
        <v>5</v>
      </c>
      <c r="F192" s="197" t="s">
        <v>776</v>
      </c>
      <c r="H192" s="198">
        <v>168.821</v>
      </c>
      <c r="I192" s="199"/>
      <c r="L192" s="195"/>
      <c r="M192" s="200"/>
      <c r="N192" s="201"/>
      <c r="O192" s="201"/>
      <c r="P192" s="201"/>
      <c r="Q192" s="201"/>
      <c r="R192" s="201"/>
      <c r="S192" s="201"/>
      <c r="T192" s="202"/>
      <c r="AT192" s="196" t="s">
        <v>177</v>
      </c>
      <c r="AU192" s="196" t="s">
        <v>83</v>
      </c>
      <c r="AV192" s="12" t="s">
        <v>83</v>
      </c>
      <c r="AW192" s="12" t="s">
        <v>36</v>
      </c>
      <c r="AX192" s="12" t="s">
        <v>73</v>
      </c>
      <c r="AY192" s="196" t="s">
        <v>169</v>
      </c>
    </row>
    <row r="193" spans="2:51" s="11" customFormat="1" ht="13.5">
      <c r="B193" s="187"/>
      <c r="D193" s="188" t="s">
        <v>177</v>
      </c>
      <c r="E193" s="189" t="s">
        <v>5</v>
      </c>
      <c r="F193" s="190" t="s">
        <v>777</v>
      </c>
      <c r="H193" s="189" t="s">
        <v>5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9" t="s">
        <v>177</v>
      </c>
      <c r="AU193" s="189" t="s">
        <v>83</v>
      </c>
      <c r="AV193" s="11" t="s">
        <v>81</v>
      </c>
      <c r="AW193" s="11" t="s">
        <v>36</v>
      </c>
      <c r="AX193" s="11" t="s">
        <v>73</v>
      </c>
      <c r="AY193" s="189" t="s">
        <v>169</v>
      </c>
    </row>
    <row r="194" spans="2:51" s="12" customFormat="1" ht="13.5">
      <c r="B194" s="195"/>
      <c r="D194" s="188" t="s">
        <v>177</v>
      </c>
      <c r="E194" s="196" t="s">
        <v>5</v>
      </c>
      <c r="F194" s="197" t="s">
        <v>778</v>
      </c>
      <c r="H194" s="198">
        <v>21.23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177</v>
      </c>
      <c r="AU194" s="196" t="s">
        <v>83</v>
      </c>
      <c r="AV194" s="12" t="s">
        <v>83</v>
      </c>
      <c r="AW194" s="12" t="s">
        <v>36</v>
      </c>
      <c r="AX194" s="12" t="s">
        <v>73</v>
      </c>
      <c r="AY194" s="196" t="s">
        <v>169</v>
      </c>
    </row>
    <row r="195" spans="2:51" s="14" customFormat="1" ht="13.5">
      <c r="B195" s="211"/>
      <c r="D195" s="188" t="s">
        <v>177</v>
      </c>
      <c r="E195" s="212" t="s">
        <v>661</v>
      </c>
      <c r="F195" s="213" t="s">
        <v>193</v>
      </c>
      <c r="H195" s="214">
        <v>845.137</v>
      </c>
      <c r="I195" s="215"/>
      <c r="L195" s="211"/>
      <c r="M195" s="216"/>
      <c r="N195" s="217"/>
      <c r="O195" s="217"/>
      <c r="P195" s="217"/>
      <c r="Q195" s="217"/>
      <c r="R195" s="217"/>
      <c r="S195" s="217"/>
      <c r="T195" s="218"/>
      <c r="AT195" s="212" t="s">
        <v>177</v>
      </c>
      <c r="AU195" s="212" t="s">
        <v>83</v>
      </c>
      <c r="AV195" s="14" t="s">
        <v>170</v>
      </c>
      <c r="AW195" s="14" t="s">
        <v>36</v>
      </c>
      <c r="AX195" s="14" t="s">
        <v>73</v>
      </c>
      <c r="AY195" s="212" t="s">
        <v>169</v>
      </c>
    </row>
    <row r="196" spans="2:51" s="13" customFormat="1" ht="13.5">
      <c r="B196" s="203"/>
      <c r="D196" s="188" t="s">
        <v>177</v>
      </c>
      <c r="E196" s="204" t="s">
        <v>5</v>
      </c>
      <c r="F196" s="205" t="s">
        <v>182</v>
      </c>
      <c r="H196" s="206">
        <v>845.137</v>
      </c>
      <c r="I196" s="207"/>
      <c r="L196" s="203"/>
      <c r="M196" s="208"/>
      <c r="N196" s="209"/>
      <c r="O196" s="209"/>
      <c r="P196" s="209"/>
      <c r="Q196" s="209"/>
      <c r="R196" s="209"/>
      <c r="S196" s="209"/>
      <c r="T196" s="210"/>
      <c r="AT196" s="204" t="s">
        <v>177</v>
      </c>
      <c r="AU196" s="204" t="s">
        <v>83</v>
      </c>
      <c r="AV196" s="13" t="s">
        <v>123</v>
      </c>
      <c r="AW196" s="13" t="s">
        <v>36</v>
      </c>
      <c r="AX196" s="13" t="s">
        <v>81</v>
      </c>
      <c r="AY196" s="204" t="s">
        <v>169</v>
      </c>
    </row>
    <row r="197" spans="2:65" s="1" customFormat="1" ht="16.5" customHeight="1">
      <c r="B197" s="174"/>
      <c r="C197" s="175" t="s">
        <v>265</v>
      </c>
      <c r="D197" s="175" t="s">
        <v>172</v>
      </c>
      <c r="E197" s="176" t="s">
        <v>779</v>
      </c>
      <c r="F197" s="177" t="s">
        <v>780</v>
      </c>
      <c r="G197" s="178" t="s">
        <v>94</v>
      </c>
      <c r="H197" s="179">
        <v>247.9</v>
      </c>
      <c r="I197" s="180"/>
      <c r="J197" s="181">
        <f>ROUND(I197*H197,2)</f>
        <v>0</v>
      </c>
      <c r="K197" s="177" t="s">
        <v>5</v>
      </c>
      <c r="L197" s="41"/>
      <c r="M197" s="182" t="s">
        <v>5</v>
      </c>
      <c r="N197" s="183" t="s">
        <v>44</v>
      </c>
      <c r="O197" s="42"/>
      <c r="P197" s="184">
        <f>O197*H197</f>
        <v>0</v>
      </c>
      <c r="Q197" s="184">
        <v>0.05939</v>
      </c>
      <c r="R197" s="184">
        <f>Q197*H197</f>
        <v>14.722781</v>
      </c>
      <c r="S197" s="184">
        <v>0</v>
      </c>
      <c r="T197" s="185">
        <f>S197*H197</f>
        <v>0</v>
      </c>
      <c r="AR197" s="24" t="s">
        <v>123</v>
      </c>
      <c r="AT197" s="24" t="s">
        <v>172</v>
      </c>
      <c r="AU197" s="24" t="s">
        <v>83</v>
      </c>
      <c r="AY197" s="24" t="s">
        <v>169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24" t="s">
        <v>81</v>
      </c>
      <c r="BK197" s="186">
        <f>ROUND(I197*H197,2)</f>
        <v>0</v>
      </c>
      <c r="BL197" s="24" t="s">
        <v>123</v>
      </c>
      <c r="BM197" s="24" t="s">
        <v>781</v>
      </c>
    </row>
    <row r="198" spans="2:51" s="11" customFormat="1" ht="13.5">
      <c r="B198" s="187"/>
      <c r="D198" s="188" t="s">
        <v>177</v>
      </c>
      <c r="E198" s="189" t="s">
        <v>5</v>
      </c>
      <c r="F198" s="190" t="s">
        <v>764</v>
      </c>
      <c r="H198" s="189" t="s">
        <v>5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9" t="s">
        <v>177</v>
      </c>
      <c r="AU198" s="189" t="s">
        <v>83</v>
      </c>
      <c r="AV198" s="11" t="s">
        <v>81</v>
      </c>
      <c r="AW198" s="11" t="s">
        <v>36</v>
      </c>
      <c r="AX198" s="11" t="s">
        <v>73</v>
      </c>
      <c r="AY198" s="189" t="s">
        <v>169</v>
      </c>
    </row>
    <row r="199" spans="2:51" s="11" customFormat="1" ht="13.5">
      <c r="B199" s="187"/>
      <c r="D199" s="188" t="s">
        <v>177</v>
      </c>
      <c r="E199" s="189" t="s">
        <v>5</v>
      </c>
      <c r="F199" s="190" t="s">
        <v>765</v>
      </c>
      <c r="H199" s="189" t="s">
        <v>5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9" t="s">
        <v>177</v>
      </c>
      <c r="AU199" s="189" t="s">
        <v>83</v>
      </c>
      <c r="AV199" s="11" t="s">
        <v>81</v>
      </c>
      <c r="AW199" s="11" t="s">
        <v>36</v>
      </c>
      <c r="AX199" s="11" t="s">
        <v>73</v>
      </c>
      <c r="AY199" s="189" t="s">
        <v>169</v>
      </c>
    </row>
    <row r="200" spans="2:51" s="11" customFormat="1" ht="13.5">
      <c r="B200" s="187"/>
      <c r="D200" s="188" t="s">
        <v>177</v>
      </c>
      <c r="E200" s="189" t="s">
        <v>5</v>
      </c>
      <c r="F200" s="190" t="s">
        <v>782</v>
      </c>
      <c r="H200" s="189" t="s">
        <v>5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9" t="s">
        <v>177</v>
      </c>
      <c r="AU200" s="189" t="s">
        <v>83</v>
      </c>
      <c r="AV200" s="11" t="s">
        <v>81</v>
      </c>
      <c r="AW200" s="11" t="s">
        <v>36</v>
      </c>
      <c r="AX200" s="11" t="s">
        <v>73</v>
      </c>
      <c r="AY200" s="189" t="s">
        <v>169</v>
      </c>
    </row>
    <row r="201" spans="2:51" s="12" customFormat="1" ht="13.5">
      <c r="B201" s="195"/>
      <c r="D201" s="188" t="s">
        <v>177</v>
      </c>
      <c r="E201" s="196" t="s">
        <v>5</v>
      </c>
      <c r="F201" s="197" t="s">
        <v>783</v>
      </c>
      <c r="H201" s="198">
        <v>27.9</v>
      </c>
      <c r="I201" s="199"/>
      <c r="L201" s="195"/>
      <c r="M201" s="200"/>
      <c r="N201" s="201"/>
      <c r="O201" s="201"/>
      <c r="P201" s="201"/>
      <c r="Q201" s="201"/>
      <c r="R201" s="201"/>
      <c r="S201" s="201"/>
      <c r="T201" s="202"/>
      <c r="AT201" s="196" t="s">
        <v>177</v>
      </c>
      <c r="AU201" s="196" t="s">
        <v>83</v>
      </c>
      <c r="AV201" s="12" t="s">
        <v>83</v>
      </c>
      <c r="AW201" s="12" t="s">
        <v>36</v>
      </c>
      <c r="AX201" s="12" t="s">
        <v>73</v>
      </c>
      <c r="AY201" s="196" t="s">
        <v>169</v>
      </c>
    </row>
    <row r="202" spans="2:51" s="12" customFormat="1" ht="13.5">
      <c r="B202" s="195"/>
      <c r="D202" s="188" t="s">
        <v>177</v>
      </c>
      <c r="E202" s="196" t="s">
        <v>5</v>
      </c>
      <c r="F202" s="197" t="s">
        <v>784</v>
      </c>
      <c r="H202" s="198">
        <v>70</v>
      </c>
      <c r="I202" s="199"/>
      <c r="L202" s="195"/>
      <c r="M202" s="200"/>
      <c r="N202" s="201"/>
      <c r="O202" s="201"/>
      <c r="P202" s="201"/>
      <c r="Q202" s="201"/>
      <c r="R202" s="201"/>
      <c r="S202" s="201"/>
      <c r="T202" s="202"/>
      <c r="AT202" s="196" t="s">
        <v>177</v>
      </c>
      <c r="AU202" s="196" t="s">
        <v>83</v>
      </c>
      <c r="AV202" s="12" t="s">
        <v>83</v>
      </c>
      <c r="AW202" s="12" t="s">
        <v>36</v>
      </c>
      <c r="AX202" s="12" t="s">
        <v>73</v>
      </c>
      <c r="AY202" s="196" t="s">
        <v>169</v>
      </c>
    </row>
    <row r="203" spans="2:51" s="11" customFormat="1" ht="13.5">
      <c r="B203" s="187"/>
      <c r="D203" s="188" t="s">
        <v>177</v>
      </c>
      <c r="E203" s="189" t="s">
        <v>5</v>
      </c>
      <c r="F203" s="190" t="s">
        <v>785</v>
      </c>
      <c r="H203" s="189" t="s">
        <v>5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9" t="s">
        <v>177</v>
      </c>
      <c r="AU203" s="189" t="s">
        <v>83</v>
      </c>
      <c r="AV203" s="11" t="s">
        <v>81</v>
      </c>
      <c r="AW203" s="11" t="s">
        <v>36</v>
      </c>
      <c r="AX203" s="11" t="s">
        <v>73</v>
      </c>
      <c r="AY203" s="189" t="s">
        <v>169</v>
      </c>
    </row>
    <row r="204" spans="2:51" s="11" customFormat="1" ht="13.5">
      <c r="B204" s="187"/>
      <c r="D204" s="188" t="s">
        <v>177</v>
      </c>
      <c r="E204" s="189" t="s">
        <v>5</v>
      </c>
      <c r="F204" s="190" t="s">
        <v>417</v>
      </c>
      <c r="H204" s="189" t="s">
        <v>5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9" t="s">
        <v>177</v>
      </c>
      <c r="AU204" s="189" t="s">
        <v>83</v>
      </c>
      <c r="AV204" s="11" t="s">
        <v>81</v>
      </c>
      <c r="AW204" s="11" t="s">
        <v>36</v>
      </c>
      <c r="AX204" s="11" t="s">
        <v>73</v>
      </c>
      <c r="AY204" s="189" t="s">
        <v>169</v>
      </c>
    </row>
    <row r="205" spans="2:51" s="12" customFormat="1" ht="13.5">
      <c r="B205" s="195"/>
      <c r="D205" s="188" t="s">
        <v>177</v>
      </c>
      <c r="E205" s="196" t="s">
        <v>5</v>
      </c>
      <c r="F205" s="197" t="s">
        <v>594</v>
      </c>
      <c r="H205" s="198">
        <v>150</v>
      </c>
      <c r="I205" s="199"/>
      <c r="L205" s="195"/>
      <c r="M205" s="200"/>
      <c r="N205" s="201"/>
      <c r="O205" s="201"/>
      <c r="P205" s="201"/>
      <c r="Q205" s="201"/>
      <c r="R205" s="201"/>
      <c r="S205" s="201"/>
      <c r="T205" s="202"/>
      <c r="AT205" s="196" t="s">
        <v>177</v>
      </c>
      <c r="AU205" s="196" t="s">
        <v>83</v>
      </c>
      <c r="AV205" s="12" t="s">
        <v>83</v>
      </c>
      <c r="AW205" s="12" t="s">
        <v>36</v>
      </c>
      <c r="AX205" s="12" t="s">
        <v>73</v>
      </c>
      <c r="AY205" s="196" t="s">
        <v>169</v>
      </c>
    </row>
    <row r="206" spans="2:51" s="14" customFormat="1" ht="13.5">
      <c r="B206" s="211"/>
      <c r="D206" s="188" t="s">
        <v>177</v>
      </c>
      <c r="E206" s="212" t="s">
        <v>687</v>
      </c>
      <c r="F206" s="213" t="s">
        <v>193</v>
      </c>
      <c r="H206" s="214">
        <v>247.9</v>
      </c>
      <c r="I206" s="215"/>
      <c r="L206" s="211"/>
      <c r="M206" s="216"/>
      <c r="N206" s="217"/>
      <c r="O206" s="217"/>
      <c r="P206" s="217"/>
      <c r="Q206" s="217"/>
      <c r="R206" s="217"/>
      <c r="S206" s="217"/>
      <c r="T206" s="218"/>
      <c r="AT206" s="212" t="s">
        <v>177</v>
      </c>
      <c r="AU206" s="212" t="s">
        <v>83</v>
      </c>
      <c r="AV206" s="14" t="s">
        <v>170</v>
      </c>
      <c r="AW206" s="14" t="s">
        <v>36</v>
      </c>
      <c r="AX206" s="14" t="s">
        <v>73</v>
      </c>
      <c r="AY206" s="212" t="s">
        <v>169</v>
      </c>
    </row>
    <row r="207" spans="2:51" s="13" customFormat="1" ht="13.5">
      <c r="B207" s="203"/>
      <c r="D207" s="188" t="s">
        <v>177</v>
      </c>
      <c r="E207" s="204" t="s">
        <v>5</v>
      </c>
      <c r="F207" s="205" t="s">
        <v>182</v>
      </c>
      <c r="H207" s="206">
        <v>247.9</v>
      </c>
      <c r="I207" s="207"/>
      <c r="L207" s="203"/>
      <c r="M207" s="208"/>
      <c r="N207" s="209"/>
      <c r="O207" s="209"/>
      <c r="P207" s="209"/>
      <c r="Q207" s="209"/>
      <c r="R207" s="209"/>
      <c r="S207" s="209"/>
      <c r="T207" s="210"/>
      <c r="AT207" s="204" t="s">
        <v>177</v>
      </c>
      <c r="AU207" s="204" t="s">
        <v>83</v>
      </c>
      <c r="AV207" s="13" t="s">
        <v>123</v>
      </c>
      <c r="AW207" s="13" t="s">
        <v>36</v>
      </c>
      <c r="AX207" s="13" t="s">
        <v>81</v>
      </c>
      <c r="AY207" s="204" t="s">
        <v>169</v>
      </c>
    </row>
    <row r="208" spans="2:65" s="1" customFormat="1" ht="16.5" customHeight="1">
      <c r="B208" s="174"/>
      <c r="C208" s="175" t="s">
        <v>269</v>
      </c>
      <c r="D208" s="175" t="s">
        <v>172</v>
      </c>
      <c r="E208" s="176" t="s">
        <v>786</v>
      </c>
      <c r="F208" s="177" t="s">
        <v>787</v>
      </c>
      <c r="G208" s="178" t="s">
        <v>94</v>
      </c>
      <c r="H208" s="179">
        <v>1093.037</v>
      </c>
      <c r="I208" s="180"/>
      <c r="J208" s="181">
        <f>ROUND(I208*H208,2)</f>
        <v>0</v>
      </c>
      <c r="K208" s="177" t="s">
        <v>5</v>
      </c>
      <c r="L208" s="41"/>
      <c r="M208" s="182" t="s">
        <v>5</v>
      </c>
      <c r="N208" s="183" t="s">
        <v>44</v>
      </c>
      <c r="O208" s="42"/>
      <c r="P208" s="184">
        <f>O208*H208</f>
        <v>0</v>
      </c>
      <c r="Q208" s="184">
        <v>0.05939</v>
      </c>
      <c r="R208" s="184">
        <f>Q208*H208</f>
        <v>64.91546743</v>
      </c>
      <c r="S208" s="184">
        <v>0</v>
      </c>
      <c r="T208" s="185">
        <f>S208*H208</f>
        <v>0</v>
      </c>
      <c r="AR208" s="24" t="s">
        <v>123</v>
      </c>
      <c r="AT208" s="24" t="s">
        <v>172</v>
      </c>
      <c r="AU208" s="24" t="s">
        <v>83</v>
      </c>
      <c r="AY208" s="24" t="s">
        <v>169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24" t="s">
        <v>81</v>
      </c>
      <c r="BK208" s="186">
        <f>ROUND(I208*H208,2)</f>
        <v>0</v>
      </c>
      <c r="BL208" s="24" t="s">
        <v>123</v>
      </c>
      <c r="BM208" s="24" t="s">
        <v>788</v>
      </c>
    </row>
    <row r="209" spans="2:51" s="11" customFormat="1" ht="13.5">
      <c r="B209" s="187"/>
      <c r="D209" s="188" t="s">
        <v>177</v>
      </c>
      <c r="E209" s="189" t="s">
        <v>5</v>
      </c>
      <c r="F209" s="190" t="s">
        <v>764</v>
      </c>
      <c r="H209" s="189" t="s">
        <v>5</v>
      </c>
      <c r="I209" s="191"/>
      <c r="L209" s="187"/>
      <c r="M209" s="192"/>
      <c r="N209" s="193"/>
      <c r="O209" s="193"/>
      <c r="P209" s="193"/>
      <c r="Q209" s="193"/>
      <c r="R209" s="193"/>
      <c r="S209" s="193"/>
      <c r="T209" s="194"/>
      <c r="AT209" s="189" t="s">
        <v>177</v>
      </c>
      <c r="AU209" s="189" t="s">
        <v>83</v>
      </c>
      <c r="AV209" s="11" t="s">
        <v>81</v>
      </c>
      <c r="AW209" s="11" t="s">
        <v>36</v>
      </c>
      <c r="AX209" s="11" t="s">
        <v>73</v>
      </c>
      <c r="AY209" s="189" t="s">
        <v>169</v>
      </c>
    </row>
    <row r="210" spans="2:51" s="11" customFormat="1" ht="13.5">
      <c r="B210" s="187"/>
      <c r="D210" s="188" t="s">
        <v>177</v>
      </c>
      <c r="E210" s="189" t="s">
        <v>5</v>
      </c>
      <c r="F210" s="190" t="s">
        <v>765</v>
      </c>
      <c r="H210" s="189" t="s">
        <v>5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9" t="s">
        <v>177</v>
      </c>
      <c r="AU210" s="189" t="s">
        <v>83</v>
      </c>
      <c r="AV210" s="11" t="s">
        <v>81</v>
      </c>
      <c r="AW210" s="11" t="s">
        <v>36</v>
      </c>
      <c r="AX210" s="11" t="s">
        <v>73</v>
      </c>
      <c r="AY210" s="189" t="s">
        <v>169</v>
      </c>
    </row>
    <row r="211" spans="2:51" s="12" customFormat="1" ht="13.5">
      <c r="B211" s="195"/>
      <c r="D211" s="188" t="s">
        <v>177</v>
      </c>
      <c r="E211" s="196" t="s">
        <v>5</v>
      </c>
      <c r="F211" s="197" t="s">
        <v>661</v>
      </c>
      <c r="H211" s="198">
        <v>845.137</v>
      </c>
      <c r="I211" s="199"/>
      <c r="L211" s="195"/>
      <c r="M211" s="200"/>
      <c r="N211" s="201"/>
      <c r="O211" s="201"/>
      <c r="P211" s="201"/>
      <c r="Q211" s="201"/>
      <c r="R211" s="201"/>
      <c r="S211" s="201"/>
      <c r="T211" s="202"/>
      <c r="AT211" s="196" t="s">
        <v>177</v>
      </c>
      <c r="AU211" s="196" t="s">
        <v>83</v>
      </c>
      <c r="AV211" s="12" t="s">
        <v>83</v>
      </c>
      <c r="AW211" s="12" t="s">
        <v>36</v>
      </c>
      <c r="AX211" s="12" t="s">
        <v>73</v>
      </c>
      <c r="AY211" s="196" t="s">
        <v>169</v>
      </c>
    </row>
    <row r="212" spans="2:51" s="12" customFormat="1" ht="13.5">
      <c r="B212" s="195"/>
      <c r="D212" s="188" t="s">
        <v>177</v>
      </c>
      <c r="E212" s="196" t="s">
        <v>5</v>
      </c>
      <c r="F212" s="197" t="s">
        <v>687</v>
      </c>
      <c r="H212" s="198">
        <v>247.9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177</v>
      </c>
      <c r="AU212" s="196" t="s">
        <v>83</v>
      </c>
      <c r="AV212" s="12" t="s">
        <v>83</v>
      </c>
      <c r="AW212" s="12" t="s">
        <v>36</v>
      </c>
      <c r="AX212" s="12" t="s">
        <v>73</v>
      </c>
      <c r="AY212" s="196" t="s">
        <v>169</v>
      </c>
    </row>
    <row r="213" spans="2:51" s="13" customFormat="1" ht="13.5">
      <c r="B213" s="203"/>
      <c r="D213" s="188" t="s">
        <v>177</v>
      </c>
      <c r="E213" s="204" t="s">
        <v>5</v>
      </c>
      <c r="F213" s="205" t="s">
        <v>182</v>
      </c>
      <c r="H213" s="206">
        <v>1093.037</v>
      </c>
      <c r="I213" s="207"/>
      <c r="L213" s="203"/>
      <c r="M213" s="208"/>
      <c r="N213" s="209"/>
      <c r="O213" s="209"/>
      <c r="P213" s="209"/>
      <c r="Q213" s="209"/>
      <c r="R213" s="209"/>
      <c r="S213" s="209"/>
      <c r="T213" s="210"/>
      <c r="AT213" s="204" t="s">
        <v>177</v>
      </c>
      <c r="AU213" s="204" t="s">
        <v>83</v>
      </c>
      <c r="AV213" s="13" t="s">
        <v>123</v>
      </c>
      <c r="AW213" s="13" t="s">
        <v>36</v>
      </c>
      <c r="AX213" s="13" t="s">
        <v>81</v>
      </c>
      <c r="AY213" s="204" t="s">
        <v>169</v>
      </c>
    </row>
    <row r="214" spans="2:65" s="1" customFormat="1" ht="51" customHeight="1">
      <c r="B214" s="174"/>
      <c r="C214" s="175" t="s">
        <v>10</v>
      </c>
      <c r="D214" s="175" t="s">
        <v>172</v>
      </c>
      <c r="E214" s="176" t="s">
        <v>789</v>
      </c>
      <c r="F214" s="177" t="s">
        <v>790</v>
      </c>
      <c r="G214" s="178" t="s">
        <v>429</v>
      </c>
      <c r="H214" s="179">
        <v>39.99</v>
      </c>
      <c r="I214" s="180"/>
      <c r="J214" s="181">
        <f>ROUND(I214*H214,2)</f>
        <v>0</v>
      </c>
      <c r="K214" s="177" t="s">
        <v>5</v>
      </c>
      <c r="L214" s="41"/>
      <c r="M214" s="182" t="s">
        <v>5</v>
      </c>
      <c r="N214" s="183" t="s">
        <v>44</v>
      </c>
      <c r="O214" s="42"/>
      <c r="P214" s="184">
        <f>O214*H214</f>
        <v>0</v>
      </c>
      <c r="Q214" s="184">
        <v>0.00144</v>
      </c>
      <c r="R214" s="184">
        <f>Q214*H214</f>
        <v>0.05758560000000001</v>
      </c>
      <c r="S214" s="184">
        <v>0</v>
      </c>
      <c r="T214" s="185">
        <f>S214*H214</f>
        <v>0</v>
      </c>
      <c r="AR214" s="24" t="s">
        <v>123</v>
      </c>
      <c r="AT214" s="24" t="s">
        <v>172</v>
      </c>
      <c r="AU214" s="24" t="s">
        <v>83</v>
      </c>
      <c r="AY214" s="24" t="s">
        <v>169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24" t="s">
        <v>81</v>
      </c>
      <c r="BK214" s="186">
        <f>ROUND(I214*H214,2)</f>
        <v>0</v>
      </c>
      <c r="BL214" s="24" t="s">
        <v>123</v>
      </c>
      <c r="BM214" s="24" t="s">
        <v>791</v>
      </c>
    </row>
    <row r="215" spans="2:51" s="11" customFormat="1" ht="13.5">
      <c r="B215" s="187"/>
      <c r="D215" s="188" t="s">
        <v>177</v>
      </c>
      <c r="E215" s="189" t="s">
        <v>5</v>
      </c>
      <c r="F215" s="190" t="s">
        <v>792</v>
      </c>
      <c r="H215" s="189" t="s">
        <v>5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9" t="s">
        <v>177</v>
      </c>
      <c r="AU215" s="189" t="s">
        <v>83</v>
      </c>
      <c r="AV215" s="11" t="s">
        <v>81</v>
      </c>
      <c r="AW215" s="11" t="s">
        <v>36</v>
      </c>
      <c r="AX215" s="11" t="s">
        <v>73</v>
      </c>
      <c r="AY215" s="189" t="s">
        <v>169</v>
      </c>
    </row>
    <row r="216" spans="2:51" s="11" customFormat="1" ht="13.5">
      <c r="B216" s="187"/>
      <c r="D216" s="188" t="s">
        <v>177</v>
      </c>
      <c r="E216" s="189" t="s">
        <v>5</v>
      </c>
      <c r="F216" s="190" t="s">
        <v>764</v>
      </c>
      <c r="H216" s="189" t="s">
        <v>5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9" t="s">
        <v>177</v>
      </c>
      <c r="AU216" s="189" t="s">
        <v>83</v>
      </c>
      <c r="AV216" s="11" t="s">
        <v>81</v>
      </c>
      <c r="AW216" s="11" t="s">
        <v>36</v>
      </c>
      <c r="AX216" s="11" t="s">
        <v>73</v>
      </c>
      <c r="AY216" s="189" t="s">
        <v>169</v>
      </c>
    </row>
    <row r="217" spans="2:51" s="12" customFormat="1" ht="13.5">
      <c r="B217" s="195"/>
      <c r="D217" s="188" t="s">
        <v>177</v>
      </c>
      <c r="E217" s="196" t="s">
        <v>5</v>
      </c>
      <c r="F217" s="197" t="s">
        <v>793</v>
      </c>
      <c r="H217" s="198">
        <v>6.3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177</v>
      </c>
      <c r="AU217" s="196" t="s">
        <v>83</v>
      </c>
      <c r="AV217" s="12" t="s">
        <v>83</v>
      </c>
      <c r="AW217" s="12" t="s">
        <v>36</v>
      </c>
      <c r="AX217" s="12" t="s">
        <v>73</v>
      </c>
      <c r="AY217" s="196" t="s">
        <v>169</v>
      </c>
    </row>
    <row r="218" spans="2:51" s="12" customFormat="1" ht="13.5">
      <c r="B218" s="195"/>
      <c r="D218" s="188" t="s">
        <v>177</v>
      </c>
      <c r="E218" s="196" t="s">
        <v>5</v>
      </c>
      <c r="F218" s="197" t="s">
        <v>794</v>
      </c>
      <c r="H218" s="198">
        <v>1.5</v>
      </c>
      <c r="I218" s="199"/>
      <c r="L218" s="195"/>
      <c r="M218" s="200"/>
      <c r="N218" s="201"/>
      <c r="O218" s="201"/>
      <c r="P218" s="201"/>
      <c r="Q218" s="201"/>
      <c r="R218" s="201"/>
      <c r="S218" s="201"/>
      <c r="T218" s="202"/>
      <c r="AT218" s="196" t="s">
        <v>177</v>
      </c>
      <c r="AU218" s="196" t="s">
        <v>83</v>
      </c>
      <c r="AV218" s="12" t="s">
        <v>83</v>
      </c>
      <c r="AW218" s="12" t="s">
        <v>36</v>
      </c>
      <c r="AX218" s="12" t="s">
        <v>73</v>
      </c>
      <c r="AY218" s="196" t="s">
        <v>169</v>
      </c>
    </row>
    <row r="219" spans="2:51" s="11" customFormat="1" ht="13.5">
      <c r="B219" s="187"/>
      <c r="D219" s="188" t="s">
        <v>177</v>
      </c>
      <c r="E219" s="189" t="s">
        <v>5</v>
      </c>
      <c r="F219" s="190" t="s">
        <v>765</v>
      </c>
      <c r="H219" s="189" t="s">
        <v>5</v>
      </c>
      <c r="I219" s="191"/>
      <c r="L219" s="187"/>
      <c r="M219" s="192"/>
      <c r="N219" s="193"/>
      <c r="O219" s="193"/>
      <c r="P219" s="193"/>
      <c r="Q219" s="193"/>
      <c r="R219" s="193"/>
      <c r="S219" s="193"/>
      <c r="T219" s="194"/>
      <c r="AT219" s="189" t="s">
        <v>177</v>
      </c>
      <c r="AU219" s="189" t="s">
        <v>83</v>
      </c>
      <c r="AV219" s="11" t="s">
        <v>81</v>
      </c>
      <c r="AW219" s="11" t="s">
        <v>36</v>
      </c>
      <c r="AX219" s="11" t="s">
        <v>73</v>
      </c>
      <c r="AY219" s="189" t="s">
        <v>169</v>
      </c>
    </row>
    <row r="220" spans="2:51" s="12" customFormat="1" ht="13.5">
      <c r="B220" s="195"/>
      <c r="D220" s="188" t="s">
        <v>177</v>
      </c>
      <c r="E220" s="196" t="s">
        <v>5</v>
      </c>
      <c r="F220" s="197" t="s">
        <v>793</v>
      </c>
      <c r="H220" s="198">
        <v>6.3</v>
      </c>
      <c r="I220" s="199"/>
      <c r="L220" s="195"/>
      <c r="M220" s="200"/>
      <c r="N220" s="201"/>
      <c r="O220" s="201"/>
      <c r="P220" s="201"/>
      <c r="Q220" s="201"/>
      <c r="R220" s="201"/>
      <c r="S220" s="201"/>
      <c r="T220" s="202"/>
      <c r="AT220" s="196" t="s">
        <v>177</v>
      </c>
      <c r="AU220" s="196" t="s">
        <v>83</v>
      </c>
      <c r="AV220" s="12" t="s">
        <v>83</v>
      </c>
      <c r="AW220" s="12" t="s">
        <v>36</v>
      </c>
      <c r="AX220" s="12" t="s">
        <v>73</v>
      </c>
      <c r="AY220" s="196" t="s">
        <v>169</v>
      </c>
    </row>
    <row r="221" spans="2:51" s="11" customFormat="1" ht="13.5">
      <c r="B221" s="187"/>
      <c r="D221" s="188" t="s">
        <v>177</v>
      </c>
      <c r="E221" s="189" t="s">
        <v>5</v>
      </c>
      <c r="F221" s="190" t="s">
        <v>795</v>
      </c>
      <c r="H221" s="189" t="s">
        <v>5</v>
      </c>
      <c r="I221" s="191"/>
      <c r="L221" s="187"/>
      <c r="M221" s="192"/>
      <c r="N221" s="193"/>
      <c r="O221" s="193"/>
      <c r="P221" s="193"/>
      <c r="Q221" s="193"/>
      <c r="R221" s="193"/>
      <c r="S221" s="193"/>
      <c r="T221" s="194"/>
      <c r="AT221" s="189" t="s">
        <v>177</v>
      </c>
      <c r="AU221" s="189" t="s">
        <v>83</v>
      </c>
      <c r="AV221" s="11" t="s">
        <v>81</v>
      </c>
      <c r="AW221" s="11" t="s">
        <v>36</v>
      </c>
      <c r="AX221" s="11" t="s">
        <v>73</v>
      </c>
      <c r="AY221" s="189" t="s">
        <v>169</v>
      </c>
    </row>
    <row r="222" spans="2:51" s="12" customFormat="1" ht="13.5">
      <c r="B222" s="195"/>
      <c r="D222" s="188" t="s">
        <v>177</v>
      </c>
      <c r="E222" s="196" t="s">
        <v>5</v>
      </c>
      <c r="F222" s="197" t="s">
        <v>796</v>
      </c>
      <c r="H222" s="198">
        <v>21.23</v>
      </c>
      <c r="I222" s="199"/>
      <c r="L222" s="195"/>
      <c r="M222" s="200"/>
      <c r="N222" s="201"/>
      <c r="O222" s="201"/>
      <c r="P222" s="201"/>
      <c r="Q222" s="201"/>
      <c r="R222" s="201"/>
      <c r="S222" s="201"/>
      <c r="T222" s="202"/>
      <c r="AT222" s="196" t="s">
        <v>177</v>
      </c>
      <c r="AU222" s="196" t="s">
        <v>83</v>
      </c>
      <c r="AV222" s="12" t="s">
        <v>83</v>
      </c>
      <c r="AW222" s="12" t="s">
        <v>36</v>
      </c>
      <c r="AX222" s="12" t="s">
        <v>73</v>
      </c>
      <c r="AY222" s="196" t="s">
        <v>169</v>
      </c>
    </row>
    <row r="223" spans="2:51" s="12" customFormat="1" ht="13.5">
      <c r="B223" s="195"/>
      <c r="D223" s="188" t="s">
        <v>177</v>
      </c>
      <c r="E223" s="196" t="s">
        <v>5</v>
      </c>
      <c r="F223" s="197" t="s">
        <v>794</v>
      </c>
      <c r="H223" s="198">
        <v>1.5</v>
      </c>
      <c r="I223" s="199"/>
      <c r="L223" s="195"/>
      <c r="M223" s="200"/>
      <c r="N223" s="201"/>
      <c r="O223" s="201"/>
      <c r="P223" s="201"/>
      <c r="Q223" s="201"/>
      <c r="R223" s="201"/>
      <c r="S223" s="201"/>
      <c r="T223" s="202"/>
      <c r="AT223" s="196" t="s">
        <v>177</v>
      </c>
      <c r="AU223" s="196" t="s">
        <v>83</v>
      </c>
      <c r="AV223" s="12" t="s">
        <v>83</v>
      </c>
      <c r="AW223" s="12" t="s">
        <v>36</v>
      </c>
      <c r="AX223" s="12" t="s">
        <v>73</v>
      </c>
      <c r="AY223" s="196" t="s">
        <v>169</v>
      </c>
    </row>
    <row r="224" spans="2:51" s="12" customFormat="1" ht="13.5">
      <c r="B224" s="195"/>
      <c r="D224" s="188" t="s">
        <v>177</v>
      </c>
      <c r="E224" s="196" t="s">
        <v>5</v>
      </c>
      <c r="F224" s="197" t="s">
        <v>797</v>
      </c>
      <c r="H224" s="198">
        <v>3.16</v>
      </c>
      <c r="I224" s="199"/>
      <c r="L224" s="195"/>
      <c r="M224" s="200"/>
      <c r="N224" s="201"/>
      <c r="O224" s="201"/>
      <c r="P224" s="201"/>
      <c r="Q224" s="201"/>
      <c r="R224" s="201"/>
      <c r="S224" s="201"/>
      <c r="T224" s="202"/>
      <c r="AT224" s="196" t="s">
        <v>177</v>
      </c>
      <c r="AU224" s="196" t="s">
        <v>83</v>
      </c>
      <c r="AV224" s="12" t="s">
        <v>83</v>
      </c>
      <c r="AW224" s="12" t="s">
        <v>36</v>
      </c>
      <c r="AX224" s="12" t="s">
        <v>73</v>
      </c>
      <c r="AY224" s="196" t="s">
        <v>169</v>
      </c>
    </row>
    <row r="225" spans="2:51" s="13" customFormat="1" ht="13.5">
      <c r="B225" s="203"/>
      <c r="D225" s="188" t="s">
        <v>177</v>
      </c>
      <c r="E225" s="204" t="s">
        <v>5</v>
      </c>
      <c r="F225" s="205" t="s">
        <v>182</v>
      </c>
      <c r="H225" s="206">
        <v>39.99</v>
      </c>
      <c r="I225" s="207"/>
      <c r="L225" s="203"/>
      <c r="M225" s="208"/>
      <c r="N225" s="209"/>
      <c r="O225" s="209"/>
      <c r="P225" s="209"/>
      <c r="Q225" s="209"/>
      <c r="R225" s="209"/>
      <c r="S225" s="209"/>
      <c r="T225" s="210"/>
      <c r="AT225" s="204" t="s">
        <v>177</v>
      </c>
      <c r="AU225" s="204" t="s">
        <v>83</v>
      </c>
      <c r="AV225" s="13" t="s">
        <v>123</v>
      </c>
      <c r="AW225" s="13" t="s">
        <v>36</v>
      </c>
      <c r="AX225" s="13" t="s">
        <v>81</v>
      </c>
      <c r="AY225" s="204" t="s">
        <v>169</v>
      </c>
    </row>
    <row r="226" spans="2:65" s="1" customFormat="1" ht="38.25" customHeight="1">
      <c r="B226" s="174"/>
      <c r="C226" s="175" t="s">
        <v>279</v>
      </c>
      <c r="D226" s="175" t="s">
        <v>172</v>
      </c>
      <c r="E226" s="176" t="s">
        <v>798</v>
      </c>
      <c r="F226" s="177" t="s">
        <v>799</v>
      </c>
      <c r="G226" s="178" t="s">
        <v>94</v>
      </c>
      <c r="H226" s="179">
        <v>16.465</v>
      </c>
      <c r="I226" s="180"/>
      <c r="J226" s="181">
        <f>ROUND(I226*H226,2)</f>
        <v>0</v>
      </c>
      <c r="K226" s="177" t="s">
        <v>5</v>
      </c>
      <c r="L226" s="41"/>
      <c r="M226" s="182" t="s">
        <v>5</v>
      </c>
      <c r="N226" s="183" t="s">
        <v>44</v>
      </c>
      <c r="O226" s="42"/>
      <c r="P226" s="184">
        <f>O226*H226</f>
        <v>0</v>
      </c>
      <c r="Q226" s="184">
        <v>0.00144</v>
      </c>
      <c r="R226" s="184">
        <f>Q226*H226</f>
        <v>0.0237096</v>
      </c>
      <c r="S226" s="184">
        <v>0</v>
      </c>
      <c r="T226" s="185">
        <f>S226*H226</f>
        <v>0</v>
      </c>
      <c r="AR226" s="24" t="s">
        <v>123</v>
      </c>
      <c r="AT226" s="24" t="s">
        <v>172</v>
      </c>
      <c r="AU226" s="24" t="s">
        <v>83</v>
      </c>
      <c r="AY226" s="24" t="s">
        <v>169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24" t="s">
        <v>81</v>
      </c>
      <c r="BK226" s="186">
        <f>ROUND(I226*H226,2)</f>
        <v>0</v>
      </c>
      <c r="BL226" s="24" t="s">
        <v>123</v>
      </c>
      <c r="BM226" s="24" t="s">
        <v>800</v>
      </c>
    </row>
    <row r="227" spans="2:51" s="11" customFormat="1" ht="13.5">
      <c r="B227" s="187"/>
      <c r="D227" s="188" t="s">
        <v>177</v>
      </c>
      <c r="E227" s="189" t="s">
        <v>5</v>
      </c>
      <c r="F227" s="190" t="s">
        <v>801</v>
      </c>
      <c r="H227" s="189" t="s">
        <v>5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9" t="s">
        <v>177</v>
      </c>
      <c r="AU227" s="189" t="s">
        <v>83</v>
      </c>
      <c r="AV227" s="11" t="s">
        <v>81</v>
      </c>
      <c r="AW227" s="11" t="s">
        <v>36</v>
      </c>
      <c r="AX227" s="11" t="s">
        <v>73</v>
      </c>
      <c r="AY227" s="189" t="s">
        <v>169</v>
      </c>
    </row>
    <row r="228" spans="2:51" s="12" customFormat="1" ht="13.5">
      <c r="B228" s="195"/>
      <c r="D228" s="188" t="s">
        <v>177</v>
      </c>
      <c r="E228" s="196" t="s">
        <v>5</v>
      </c>
      <c r="F228" s="197" t="s">
        <v>802</v>
      </c>
      <c r="H228" s="198">
        <v>0.893</v>
      </c>
      <c r="I228" s="199"/>
      <c r="L228" s="195"/>
      <c r="M228" s="200"/>
      <c r="N228" s="201"/>
      <c r="O228" s="201"/>
      <c r="P228" s="201"/>
      <c r="Q228" s="201"/>
      <c r="R228" s="201"/>
      <c r="S228" s="201"/>
      <c r="T228" s="202"/>
      <c r="AT228" s="196" t="s">
        <v>177</v>
      </c>
      <c r="AU228" s="196" t="s">
        <v>83</v>
      </c>
      <c r="AV228" s="12" t="s">
        <v>83</v>
      </c>
      <c r="AW228" s="12" t="s">
        <v>36</v>
      </c>
      <c r="AX228" s="12" t="s">
        <v>73</v>
      </c>
      <c r="AY228" s="196" t="s">
        <v>169</v>
      </c>
    </row>
    <row r="229" spans="2:51" s="12" customFormat="1" ht="13.5">
      <c r="B229" s="195"/>
      <c r="D229" s="188" t="s">
        <v>177</v>
      </c>
      <c r="E229" s="196" t="s">
        <v>5</v>
      </c>
      <c r="F229" s="197" t="s">
        <v>803</v>
      </c>
      <c r="H229" s="198">
        <v>0.107</v>
      </c>
      <c r="I229" s="199"/>
      <c r="L229" s="195"/>
      <c r="M229" s="200"/>
      <c r="N229" s="201"/>
      <c r="O229" s="201"/>
      <c r="P229" s="201"/>
      <c r="Q229" s="201"/>
      <c r="R229" s="201"/>
      <c r="S229" s="201"/>
      <c r="T229" s="202"/>
      <c r="AT229" s="196" t="s">
        <v>177</v>
      </c>
      <c r="AU229" s="196" t="s">
        <v>83</v>
      </c>
      <c r="AV229" s="12" t="s">
        <v>83</v>
      </c>
      <c r="AW229" s="12" t="s">
        <v>36</v>
      </c>
      <c r="AX229" s="12" t="s">
        <v>73</v>
      </c>
      <c r="AY229" s="196" t="s">
        <v>169</v>
      </c>
    </row>
    <row r="230" spans="2:51" s="12" customFormat="1" ht="13.5">
      <c r="B230" s="195"/>
      <c r="D230" s="188" t="s">
        <v>177</v>
      </c>
      <c r="E230" s="196" t="s">
        <v>5</v>
      </c>
      <c r="F230" s="197" t="s">
        <v>804</v>
      </c>
      <c r="H230" s="198">
        <v>2.974</v>
      </c>
      <c r="I230" s="199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6" t="s">
        <v>177</v>
      </c>
      <c r="AU230" s="196" t="s">
        <v>83</v>
      </c>
      <c r="AV230" s="12" t="s">
        <v>83</v>
      </c>
      <c r="AW230" s="12" t="s">
        <v>36</v>
      </c>
      <c r="AX230" s="12" t="s">
        <v>73</v>
      </c>
      <c r="AY230" s="196" t="s">
        <v>169</v>
      </c>
    </row>
    <row r="231" spans="2:51" s="12" customFormat="1" ht="13.5">
      <c r="B231" s="195"/>
      <c r="D231" s="188" t="s">
        <v>177</v>
      </c>
      <c r="E231" s="196" t="s">
        <v>5</v>
      </c>
      <c r="F231" s="197" t="s">
        <v>805</v>
      </c>
      <c r="H231" s="198">
        <v>0.143</v>
      </c>
      <c r="I231" s="199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6" t="s">
        <v>177</v>
      </c>
      <c r="AU231" s="196" t="s">
        <v>83</v>
      </c>
      <c r="AV231" s="12" t="s">
        <v>83</v>
      </c>
      <c r="AW231" s="12" t="s">
        <v>36</v>
      </c>
      <c r="AX231" s="12" t="s">
        <v>73</v>
      </c>
      <c r="AY231" s="196" t="s">
        <v>169</v>
      </c>
    </row>
    <row r="232" spans="2:51" s="12" customFormat="1" ht="13.5">
      <c r="B232" s="195"/>
      <c r="D232" s="188" t="s">
        <v>177</v>
      </c>
      <c r="E232" s="196" t="s">
        <v>5</v>
      </c>
      <c r="F232" s="197" t="s">
        <v>806</v>
      </c>
      <c r="H232" s="198">
        <v>0.143</v>
      </c>
      <c r="I232" s="199"/>
      <c r="L232" s="195"/>
      <c r="M232" s="200"/>
      <c r="N232" s="201"/>
      <c r="O232" s="201"/>
      <c r="P232" s="201"/>
      <c r="Q232" s="201"/>
      <c r="R232" s="201"/>
      <c r="S232" s="201"/>
      <c r="T232" s="202"/>
      <c r="AT232" s="196" t="s">
        <v>177</v>
      </c>
      <c r="AU232" s="196" t="s">
        <v>83</v>
      </c>
      <c r="AV232" s="12" t="s">
        <v>83</v>
      </c>
      <c r="AW232" s="12" t="s">
        <v>36</v>
      </c>
      <c r="AX232" s="12" t="s">
        <v>73</v>
      </c>
      <c r="AY232" s="196" t="s">
        <v>169</v>
      </c>
    </row>
    <row r="233" spans="2:51" s="12" customFormat="1" ht="13.5">
      <c r="B233" s="195"/>
      <c r="D233" s="188" t="s">
        <v>177</v>
      </c>
      <c r="E233" s="196" t="s">
        <v>5</v>
      </c>
      <c r="F233" s="197" t="s">
        <v>807</v>
      </c>
      <c r="H233" s="198">
        <v>3.262</v>
      </c>
      <c r="I233" s="199"/>
      <c r="L233" s="195"/>
      <c r="M233" s="200"/>
      <c r="N233" s="201"/>
      <c r="O233" s="201"/>
      <c r="P233" s="201"/>
      <c r="Q233" s="201"/>
      <c r="R233" s="201"/>
      <c r="S233" s="201"/>
      <c r="T233" s="202"/>
      <c r="AT233" s="196" t="s">
        <v>177</v>
      </c>
      <c r="AU233" s="196" t="s">
        <v>83</v>
      </c>
      <c r="AV233" s="12" t="s">
        <v>83</v>
      </c>
      <c r="AW233" s="12" t="s">
        <v>36</v>
      </c>
      <c r="AX233" s="12" t="s">
        <v>73</v>
      </c>
      <c r="AY233" s="196" t="s">
        <v>169</v>
      </c>
    </row>
    <row r="234" spans="2:51" s="12" customFormat="1" ht="13.5">
      <c r="B234" s="195"/>
      <c r="D234" s="188" t="s">
        <v>177</v>
      </c>
      <c r="E234" s="196" t="s">
        <v>5</v>
      </c>
      <c r="F234" s="197" t="s">
        <v>808</v>
      </c>
      <c r="H234" s="198">
        <v>5.897</v>
      </c>
      <c r="I234" s="199"/>
      <c r="L234" s="195"/>
      <c r="M234" s="200"/>
      <c r="N234" s="201"/>
      <c r="O234" s="201"/>
      <c r="P234" s="201"/>
      <c r="Q234" s="201"/>
      <c r="R234" s="201"/>
      <c r="S234" s="201"/>
      <c r="T234" s="202"/>
      <c r="AT234" s="196" t="s">
        <v>177</v>
      </c>
      <c r="AU234" s="196" t="s">
        <v>83</v>
      </c>
      <c r="AV234" s="12" t="s">
        <v>83</v>
      </c>
      <c r="AW234" s="12" t="s">
        <v>36</v>
      </c>
      <c r="AX234" s="12" t="s">
        <v>73</v>
      </c>
      <c r="AY234" s="196" t="s">
        <v>169</v>
      </c>
    </row>
    <row r="235" spans="2:51" s="12" customFormat="1" ht="13.5">
      <c r="B235" s="195"/>
      <c r="D235" s="188" t="s">
        <v>177</v>
      </c>
      <c r="E235" s="196" t="s">
        <v>5</v>
      </c>
      <c r="F235" s="197" t="s">
        <v>809</v>
      </c>
      <c r="H235" s="198">
        <v>2.806</v>
      </c>
      <c r="I235" s="199"/>
      <c r="L235" s="195"/>
      <c r="M235" s="200"/>
      <c r="N235" s="201"/>
      <c r="O235" s="201"/>
      <c r="P235" s="201"/>
      <c r="Q235" s="201"/>
      <c r="R235" s="201"/>
      <c r="S235" s="201"/>
      <c r="T235" s="202"/>
      <c r="AT235" s="196" t="s">
        <v>177</v>
      </c>
      <c r="AU235" s="196" t="s">
        <v>83</v>
      </c>
      <c r="AV235" s="12" t="s">
        <v>83</v>
      </c>
      <c r="AW235" s="12" t="s">
        <v>36</v>
      </c>
      <c r="AX235" s="12" t="s">
        <v>73</v>
      </c>
      <c r="AY235" s="196" t="s">
        <v>169</v>
      </c>
    </row>
    <row r="236" spans="2:51" s="12" customFormat="1" ht="13.5">
      <c r="B236" s="195"/>
      <c r="D236" s="188" t="s">
        <v>177</v>
      </c>
      <c r="E236" s="196" t="s">
        <v>5</v>
      </c>
      <c r="F236" s="197" t="s">
        <v>810</v>
      </c>
      <c r="H236" s="198">
        <v>0.24</v>
      </c>
      <c r="I236" s="199"/>
      <c r="L236" s="195"/>
      <c r="M236" s="200"/>
      <c r="N236" s="201"/>
      <c r="O236" s="201"/>
      <c r="P236" s="201"/>
      <c r="Q236" s="201"/>
      <c r="R236" s="201"/>
      <c r="S236" s="201"/>
      <c r="T236" s="202"/>
      <c r="AT236" s="196" t="s">
        <v>177</v>
      </c>
      <c r="AU236" s="196" t="s">
        <v>83</v>
      </c>
      <c r="AV236" s="12" t="s">
        <v>83</v>
      </c>
      <c r="AW236" s="12" t="s">
        <v>36</v>
      </c>
      <c r="AX236" s="12" t="s">
        <v>73</v>
      </c>
      <c r="AY236" s="196" t="s">
        <v>169</v>
      </c>
    </row>
    <row r="237" spans="2:51" s="13" customFormat="1" ht="13.5">
      <c r="B237" s="203"/>
      <c r="D237" s="188" t="s">
        <v>177</v>
      </c>
      <c r="E237" s="204" t="s">
        <v>5</v>
      </c>
      <c r="F237" s="205" t="s">
        <v>182</v>
      </c>
      <c r="H237" s="206">
        <v>16.465</v>
      </c>
      <c r="I237" s="207"/>
      <c r="L237" s="203"/>
      <c r="M237" s="208"/>
      <c r="N237" s="209"/>
      <c r="O237" s="209"/>
      <c r="P237" s="209"/>
      <c r="Q237" s="209"/>
      <c r="R237" s="209"/>
      <c r="S237" s="209"/>
      <c r="T237" s="210"/>
      <c r="AT237" s="204" t="s">
        <v>177</v>
      </c>
      <c r="AU237" s="204" t="s">
        <v>83</v>
      </c>
      <c r="AV237" s="13" t="s">
        <v>123</v>
      </c>
      <c r="AW237" s="13" t="s">
        <v>36</v>
      </c>
      <c r="AX237" s="13" t="s">
        <v>81</v>
      </c>
      <c r="AY237" s="204" t="s">
        <v>169</v>
      </c>
    </row>
    <row r="238" spans="2:65" s="1" customFormat="1" ht="25.5" customHeight="1">
      <c r="B238" s="174"/>
      <c r="C238" s="175" t="s">
        <v>287</v>
      </c>
      <c r="D238" s="175" t="s">
        <v>172</v>
      </c>
      <c r="E238" s="176" t="s">
        <v>811</v>
      </c>
      <c r="F238" s="177" t="s">
        <v>812</v>
      </c>
      <c r="G238" s="178" t="s">
        <v>94</v>
      </c>
      <c r="H238" s="179">
        <v>169.027</v>
      </c>
      <c r="I238" s="180"/>
      <c r="J238" s="181">
        <f>ROUND(I238*H238,2)</f>
        <v>0</v>
      </c>
      <c r="K238" s="177" t="s">
        <v>175</v>
      </c>
      <c r="L238" s="41"/>
      <c r="M238" s="182" t="s">
        <v>5</v>
      </c>
      <c r="N238" s="183" t="s">
        <v>44</v>
      </c>
      <c r="O238" s="42"/>
      <c r="P238" s="184">
        <f>O238*H238</f>
        <v>0</v>
      </c>
      <c r="Q238" s="184">
        <v>0.00012</v>
      </c>
      <c r="R238" s="184">
        <f>Q238*H238</f>
        <v>0.020283239999999998</v>
      </c>
      <c r="S238" s="184">
        <v>0</v>
      </c>
      <c r="T238" s="185">
        <f>S238*H238</f>
        <v>0</v>
      </c>
      <c r="AR238" s="24" t="s">
        <v>123</v>
      </c>
      <c r="AT238" s="24" t="s">
        <v>172</v>
      </c>
      <c r="AU238" s="24" t="s">
        <v>83</v>
      </c>
      <c r="AY238" s="24" t="s">
        <v>169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24" t="s">
        <v>81</v>
      </c>
      <c r="BK238" s="186">
        <f>ROUND(I238*H238,2)</f>
        <v>0</v>
      </c>
      <c r="BL238" s="24" t="s">
        <v>123</v>
      </c>
      <c r="BM238" s="24" t="s">
        <v>813</v>
      </c>
    </row>
    <row r="239" spans="2:51" s="11" customFormat="1" ht="13.5">
      <c r="B239" s="187"/>
      <c r="D239" s="188" t="s">
        <v>177</v>
      </c>
      <c r="E239" s="189" t="s">
        <v>5</v>
      </c>
      <c r="F239" s="190" t="s">
        <v>814</v>
      </c>
      <c r="H239" s="189" t="s">
        <v>5</v>
      </c>
      <c r="I239" s="191"/>
      <c r="L239" s="187"/>
      <c r="M239" s="192"/>
      <c r="N239" s="193"/>
      <c r="O239" s="193"/>
      <c r="P239" s="193"/>
      <c r="Q239" s="193"/>
      <c r="R239" s="193"/>
      <c r="S239" s="193"/>
      <c r="T239" s="194"/>
      <c r="AT239" s="189" t="s">
        <v>177</v>
      </c>
      <c r="AU239" s="189" t="s">
        <v>83</v>
      </c>
      <c r="AV239" s="11" t="s">
        <v>81</v>
      </c>
      <c r="AW239" s="11" t="s">
        <v>36</v>
      </c>
      <c r="AX239" s="11" t="s">
        <v>73</v>
      </c>
      <c r="AY239" s="189" t="s">
        <v>169</v>
      </c>
    </row>
    <row r="240" spans="2:51" s="12" customFormat="1" ht="13.5">
      <c r="B240" s="195"/>
      <c r="D240" s="188" t="s">
        <v>177</v>
      </c>
      <c r="E240" s="196" t="s">
        <v>5</v>
      </c>
      <c r="F240" s="197" t="s">
        <v>815</v>
      </c>
      <c r="H240" s="198">
        <v>169.027</v>
      </c>
      <c r="I240" s="199"/>
      <c r="L240" s="195"/>
      <c r="M240" s="200"/>
      <c r="N240" s="201"/>
      <c r="O240" s="201"/>
      <c r="P240" s="201"/>
      <c r="Q240" s="201"/>
      <c r="R240" s="201"/>
      <c r="S240" s="201"/>
      <c r="T240" s="202"/>
      <c r="AT240" s="196" t="s">
        <v>177</v>
      </c>
      <c r="AU240" s="196" t="s">
        <v>83</v>
      </c>
      <c r="AV240" s="12" t="s">
        <v>83</v>
      </c>
      <c r="AW240" s="12" t="s">
        <v>36</v>
      </c>
      <c r="AX240" s="12" t="s">
        <v>73</v>
      </c>
      <c r="AY240" s="196" t="s">
        <v>169</v>
      </c>
    </row>
    <row r="241" spans="2:51" s="13" customFormat="1" ht="13.5">
      <c r="B241" s="203"/>
      <c r="D241" s="188" t="s">
        <v>177</v>
      </c>
      <c r="E241" s="204" t="s">
        <v>816</v>
      </c>
      <c r="F241" s="205" t="s">
        <v>182</v>
      </c>
      <c r="H241" s="206">
        <v>169.027</v>
      </c>
      <c r="I241" s="207"/>
      <c r="L241" s="203"/>
      <c r="M241" s="208"/>
      <c r="N241" s="209"/>
      <c r="O241" s="209"/>
      <c r="P241" s="209"/>
      <c r="Q241" s="209"/>
      <c r="R241" s="209"/>
      <c r="S241" s="209"/>
      <c r="T241" s="210"/>
      <c r="AT241" s="204" t="s">
        <v>177</v>
      </c>
      <c r="AU241" s="204" t="s">
        <v>83</v>
      </c>
      <c r="AV241" s="13" t="s">
        <v>123</v>
      </c>
      <c r="AW241" s="13" t="s">
        <v>36</v>
      </c>
      <c r="AX241" s="13" t="s">
        <v>81</v>
      </c>
      <c r="AY241" s="204" t="s">
        <v>169</v>
      </c>
    </row>
    <row r="242" spans="2:65" s="1" customFormat="1" ht="16.5" customHeight="1">
      <c r="B242" s="174"/>
      <c r="C242" s="175" t="s">
        <v>296</v>
      </c>
      <c r="D242" s="175" t="s">
        <v>172</v>
      </c>
      <c r="E242" s="176" t="s">
        <v>817</v>
      </c>
      <c r="F242" s="177" t="s">
        <v>818</v>
      </c>
      <c r="G242" s="178" t="s">
        <v>94</v>
      </c>
      <c r="H242" s="179">
        <v>1093.037</v>
      </c>
      <c r="I242" s="180"/>
      <c r="J242" s="181">
        <f>ROUND(I242*H242,2)</f>
        <v>0</v>
      </c>
      <c r="K242" s="177" t="s">
        <v>175</v>
      </c>
      <c r="L242" s="41"/>
      <c r="M242" s="182" t="s">
        <v>5</v>
      </c>
      <c r="N242" s="183" t="s">
        <v>44</v>
      </c>
      <c r="O242" s="42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AR242" s="24" t="s">
        <v>123</v>
      </c>
      <c r="AT242" s="24" t="s">
        <v>172</v>
      </c>
      <c r="AU242" s="24" t="s">
        <v>83</v>
      </c>
      <c r="AY242" s="24" t="s">
        <v>169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24" t="s">
        <v>81</v>
      </c>
      <c r="BK242" s="186">
        <f>ROUND(I242*H242,2)</f>
        <v>0</v>
      </c>
      <c r="BL242" s="24" t="s">
        <v>123</v>
      </c>
      <c r="BM242" s="24" t="s">
        <v>819</v>
      </c>
    </row>
    <row r="243" spans="2:51" s="11" customFormat="1" ht="13.5">
      <c r="B243" s="187"/>
      <c r="D243" s="188" t="s">
        <v>177</v>
      </c>
      <c r="E243" s="189" t="s">
        <v>5</v>
      </c>
      <c r="F243" s="190" t="s">
        <v>764</v>
      </c>
      <c r="H243" s="189" t="s">
        <v>5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9" t="s">
        <v>177</v>
      </c>
      <c r="AU243" s="189" t="s">
        <v>83</v>
      </c>
      <c r="AV243" s="11" t="s">
        <v>81</v>
      </c>
      <c r="AW243" s="11" t="s">
        <v>36</v>
      </c>
      <c r="AX243" s="11" t="s">
        <v>73</v>
      </c>
      <c r="AY243" s="189" t="s">
        <v>169</v>
      </c>
    </row>
    <row r="244" spans="2:51" s="11" customFormat="1" ht="13.5">
      <c r="B244" s="187"/>
      <c r="D244" s="188" t="s">
        <v>177</v>
      </c>
      <c r="E244" s="189" t="s">
        <v>5</v>
      </c>
      <c r="F244" s="190" t="s">
        <v>765</v>
      </c>
      <c r="H244" s="189" t="s">
        <v>5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9" t="s">
        <v>177</v>
      </c>
      <c r="AU244" s="189" t="s">
        <v>83</v>
      </c>
      <c r="AV244" s="11" t="s">
        <v>81</v>
      </c>
      <c r="AW244" s="11" t="s">
        <v>36</v>
      </c>
      <c r="AX244" s="11" t="s">
        <v>73</v>
      </c>
      <c r="AY244" s="189" t="s">
        <v>169</v>
      </c>
    </row>
    <row r="245" spans="2:51" s="12" customFormat="1" ht="13.5">
      <c r="B245" s="195"/>
      <c r="D245" s="188" t="s">
        <v>177</v>
      </c>
      <c r="E245" s="196" t="s">
        <v>5</v>
      </c>
      <c r="F245" s="197" t="s">
        <v>661</v>
      </c>
      <c r="H245" s="198">
        <v>845.137</v>
      </c>
      <c r="I245" s="199"/>
      <c r="L245" s="195"/>
      <c r="M245" s="200"/>
      <c r="N245" s="201"/>
      <c r="O245" s="201"/>
      <c r="P245" s="201"/>
      <c r="Q245" s="201"/>
      <c r="R245" s="201"/>
      <c r="S245" s="201"/>
      <c r="T245" s="202"/>
      <c r="AT245" s="196" t="s">
        <v>177</v>
      </c>
      <c r="AU245" s="196" t="s">
        <v>83</v>
      </c>
      <c r="AV245" s="12" t="s">
        <v>83</v>
      </c>
      <c r="AW245" s="12" t="s">
        <v>36</v>
      </c>
      <c r="AX245" s="12" t="s">
        <v>73</v>
      </c>
      <c r="AY245" s="196" t="s">
        <v>169</v>
      </c>
    </row>
    <row r="246" spans="2:51" s="12" customFormat="1" ht="13.5">
      <c r="B246" s="195"/>
      <c r="D246" s="188" t="s">
        <v>177</v>
      </c>
      <c r="E246" s="196" t="s">
        <v>5</v>
      </c>
      <c r="F246" s="197" t="s">
        <v>687</v>
      </c>
      <c r="H246" s="198">
        <v>247.9</v>
      </c>
      <c r="I246" s="199"/>
      <c r="L246" s="195"/>
      <c r="M246" s="200"/>
      <c r="N246" s="201"/>
      <c r="O246" s="201"/>
      <c r="P246" s="201"/>
      <c r="Q246" s="201"/>
      <c r="R246" s="201"/>
      <c r="S246" s="201"/>
      <c r="T246" s="202"/>
      <c r="AT246" s="196" t="s">
        <v>177</v>
      </c>
      <c r="AU246" s="196" t="s">
        <v>83</v>
      </c>
      <c r="AV246" s="12" t="s">
        <v>83</v>
      </c>
      <c r="AW246" s="12" t="s">
        <v>36</v>
      </c>
      <c r="AX246" s="12" t="s">
        <v>73</v>
      </c>
      <c r="AY246" s="196" t="s">
        <v>169</v>
      </c>
    </row>
    <row r="247" spans="2:51" s="13" customFormat="1" ht="13.5">
      <c r="B247" s="203"/>
      <c r="D247" s="188" t="s">
        <v>177</v>
      </c>
      <c r="E247" s="204" t="s">
        <v>5</v>
      </c>
      <c r="F247" s="205" t="s">
        <v>182</v>
      </c>
      <c r="H247" s="206">
        <v>1093.037</v>
      </c>
      <c r="I247" s="207"/>
      <c r="L247" s="203"/>
      <c r="M247" s="208"/>
      <c r="N247" s="209"/>
      <c r="O247" s="209"/>
      <c r="P247" s="209"/>
      <c r="Q247" s="209"/>
      <c r="R247" s="209"/>
      <c r="S247" s="209"/>
      <c r="T247" s="210"/>
      <c r="AT247" s="204" t="s">
        <v>177</v>
      </c>
      <c r="AU247" s="204" t="s">
        <v>83</v>
      </c>
      <c r="AV247" s="13" t="s">
        <v>123</v>
      </c>
      <c r="AW247" s="13" t="s">
        <v>36</v>
      </c>
      <c r="AX247" s="13" t="s">
        <v>81</v>
      </c>
      <c r="AY247" s="204" t="s">
        <v>169</v>
      </c>
    </row>
    <row r="248" spans="2:65" s="1" customFormat="1" ht="25.5" customHeight="1">
      <c r="B248" s="174"/>
      <c r="C248" s="175" t="s">
        <v>301</v>
      </c>
      <c r="D248" s="175" t="s">
        <v>172</v>
      </c>
      <c r="E248" s="176" t="s">
        <v>820</v>
      </c>
      <c r="F248" s="177" t="s">
        <v>821</v>
      </c>
      <c r="G248" s="178" t="s">
        <v>94</v>
      </c>
      <c r="H248" s="179">
        <v>115.094</v>
      </c>
      <c r="I248" s="180"/>
      <c r="J248" s="181">
        <f>ROUND(I248*H248,2)</f>
        <v>0</v>
      </c>
      <c r="K248" s="177" t="s">
        <v>381</v>
      </c>
      <c r="L248" s="41"/>
      <c r="M248" s="182" t="s">
        <v>5</v>
      </c>
      <c r="N248" s="183" t="s">
        <v>44</v>
      </c>
      <c r="O248" s="42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AR248" s="24" t="s">
        <v>123</v>
      </c>
      <c r="AT248" s="24" t="s">
        <v>172</v>
      </c>
      <c r="AU248" s="24" t="s">
        <v>83</v>
      </c>
      <c r="AY248" s="24" t="s">
        <v>169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24" t="s">
        <v>81</v>
      </c>
      <c r="BK248" s="186">
        <f>ROUND(I248*H248,2)</f>
        <v>0</v>
      </c>
      <c r="BL248" s="24" t="s">
        <v>123</v>
      </c>
      <c r="BM248" s="24" t="s">
        <v>822</v>
      </c>
    </row>
    <row r="249" spans="2:51" s="11" customFormat="1" ht="13.5">
      <c r="B249" s="187"/>
      <c r="D249" s="188" t="s">
        <v>177</v>
      </c>
      <c r="E249" s="189" t="s">
        <v>5</v>
      </c>
      <c r="F249" s="190" t="s">
        <v>764</v>
      </c>
      <c r="H249" s="189" t="s">
        <v>5</v>
      </c>
      <c r="I249" s="191"/>
      <c r="L249" s="187"/>
      <c r="M249" s="192"/>
      <c r="N249" s="193"/>
      <c r="O249" s="193"/>
      <c r="P249" s="193"/>
      <c r="Q249" s="193"/>
      <c r="R249" s="193"/>
      <c r="S249" s="193"/>
      <c r="T249" s="194"/>
      <c r="AT249" s="189" t="s">
        <v>177</v>
      </c>
      <c r="AU249" s="189" t="s">
        <v>83</v>
      </c>
      <c r="AV249" s="11" t="s">
        <v>81</v>
      </c>
      <c r="AW249" s="11" t="s">
        <v>36</v>
      </c>
      <c r="AX249" s="11" t="s">
        <v>73</v>
      </c>
      <c r="AY249" s="189" t="s">
        <v>169</v>
      </c>
    </row>
    <row r="250" spans="2:51" s="11" customFormat="1" ht="13.5">
      <c r="B250" s="187"/>
      <c r="D250" s="188" t="s">
        <v>177</v>
      </c>
      <c r="E250" s="189" t="s">
        <v>5</v>
      </c>
      <c r="F250" s="190" t="s">
        <v>765</v>
      </c>
      <c r="H250" s="189" t="s">
        <v>5</v>
      </c>
      <c r="I250" s="191"/>
      <c r="L250" s="187"/>
      <c r="M250" s="192"/>
      <c r="N250" s="193"/>
      <c r="O250" s="193"/>
      <c r="P250" s="193"/>
      <c r="Q250" s="193"/>
      <c r="R250" s="193"/>
      <c r="S250" s="193"/>
      <c r="T250" s="194"/>
      <c r="AT250" s="189" t="s">
        <v>177</v>
      </c>
      <c r="AU250" s="189" t="s">
        <v>83</v>
      </c>
      <c r="AV250" s="11" t="s">
        <v>81</v>
      </c>
      <c r="AW250" s="11" t="s">
        <v>36</v>
      </c>
      <c r="AX250" s="11" t="s">
        <v>73</v>
      </c>
      <c r="AY250" s="189" t="s">
        <v>169</v>
      </c>
    </row>
    <row r="251" spans="2:51" s="11" customFormat="1" ht="13.5">
      <c r="B251" s="187"/>
      <c r="D251" s="188" t="s">
        <v>177</v>
      </c>
      <c r="E251" s="189" t="s">
        <v>5</v>
      </c>
      <c r="F251" s="190" t="s">
        <v>823</v>
      </c>
      <c r="H251" s="189" t="s">
        <v>5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9" t="s">
        <v>177</v>
      </c>
      <c r="AU251" s="189" t="s">
        <v>83</v>
      </c>
      <c r="AV251" s="11" t="s">
        <v>81</v>
      </c>
      <c r="AW251" s="11" t="s">
        <v>36</v>
      </c>
      <c r="AX251" s="11" t="s">
        <v>73</v>
      </c>
      <c r="AY251" s="189" t="s">
        <v>169</v>
      </c>
    </row>
    <row r="252" spans="2:51" s="12" customFormat="1" ht="13.5">
      <c r="B252" s="195"/>
      <c r="D252" s="188" t="s">
        <v>177</v>
      </c>
      <c r="E252" s="196" t="s">
        <v>5</v>
      </c>
      <c r="F252" s="197" t="s">
        <v>824</v>
      </c>
      <c r="H252" s="198">
        <v>69.382</v>
      </c>
      <c r="I252" s="199"/>
      <c r="L252" s="195"/>
      <c r="M252" s="200"/>
      <c r="N252" s="201"/>
      <c r="O252" s="201"/>
      <c r="P252" s="201"/>
      <c r="Q252" s="201"/>
      <c r="R252" s="201"/>
      <c r="S252" s="201"/>
      <c r="T252" s="202"/>
      <c r="AT252" s="196" t="s">
        <v>177</v>
      </c>
      <c r="AU252" s="196" t="s">
        <v>83</v>
      </c>
      <c r="AV252" s="12" t="s">
        <v>83</v>
      </c>
      <c r="AW252" s="12" t="s">
        <v>36</v>
      </c>
      <c r="AX252" s="12" t="s">
        <v>73</v>
      </c>
      <c r="AY252" s="196" t="s">
        <v>169</v>
      </c>
    </row>
    <row r="253" spans="2:51" s="12" customFormat="1" ht="13.5">
      <c r="B253" s="195"/>
      <c r="D253" s="188" t="s">
        <v>177</v>
      </c>
      <c r="E253" s="196" t="s">
        <v>5</v>
      </c>
      <c r="F253" s="197" t="s">
        <v>825</v>
      </c>
      <c r="H253" s="198">
        <v>31.212</v>
      </c>
      <c r="I253" s="199"/>
      <c r="L253" s="195"/>
      <c r="M253" s="200"/>
      <c r="N253" s="201"/>
      <c r="O253" s="201"/>
      <c r="P253" s="201"/>
      <c r="Q253" s="201"/>
      <c r="R253" s="201"/>
      <c r="S253" s="201"/>
      <c r="T253" s="202"/>
      <c r="AT253" s="196" t="s">
        <v>177</v>
      </c>
      <c r="AU253" s="196" t="s">
        <v>83</v>
      </c>
      <c r="AV253" s="12" t="s">
        <v>83</v>
      </c>
      <c r="AW253" s="12" t="s">
        <v>36</v>
      </c>
      <c r="AX253" s="12" t="s">
        <v>73</v>
      </c>
      <c r="AY253" s="196" t="s">
        <v>169</v>
      </c>
    </row>
    <row r="254" spans="2:51" s="11" customFormat="1" ht="13.5">
      <c r="B254" s="187"/>
      <c r="D254" s="188" t="s">
        <v>177</v>
      </c>
      <c r="E254" s="189" t="s">
        <v>5</v>
      </c>
      <c r="F254" s="190" t="s">
        <v>826</v>
      </c>
      <c r="H254" s="189" t="s">
        <v>5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89" t="s">
        <v>177</v>
      </c>
      <c r="AU254" s="189" t="s">
        <v>83</v>
      </c>
      <c r="AV254" s="11" t="s">
        <v>81</v>
      </c>
      <c r="AW254" s="11" t="s">
        <v>36</v>
      </c>
      <c r="AX254" s="11" t="s">
        <v>73</v>
      </c>
      <c r="AY254" s="189" t="s">
        <v>169</v>
      </c>
    </row>
    <row r="255" spans="2:51" s="12" customFormat="1" ht="13.5">
      <c r="B255" s="195"/>
      <c r="D255" s="188" t="s">
        <v>177</v>
      </c>
      <c r="E255" s="196" t="s">
        <v>5</v>
      </c>
      <c r="F255" s="197" t="s">
        <v>827</v>
      </c>
      <c r="H255" s="198">
        <v>14.5</v>
      </c>
      <c r="I255" s="199"/>
      <c r="L255" s="195"/>
      <c r="M255" s="200"/>
      <c r="N255" s="201"/>
      <c r="O255" s="201"/>
      <c r="P255" s="201"/>
      <c r="Q255" s="201"/>
      <c r="R255" s="201"/>
      <c r="S255" s="201"/>
      <c r="T255" s="202"/>
      <c r="AT255" s="196" t="s">
        <v>177</v>
      </c>
      <c r="AU255" s="196" t="s">
        <v>83</v>
      </c>
      <c r="AV255" s="12" t="s">
        <v>83</v>
      </c>
      <c r="AW255" s="12" t="s">
        <v>36</v>
      </c>
      <c r="AX255" s="12" t="s">
        <v>73</v>
      </c>
      <c r="AY255" s="196" t="s">
        <v>169</v>
      </c>
    </row>
    <row r="256" spans="2:51" s="14" customFormat="1" ht="13.5">
      <c r="B256" s="211"/>
      <c r="D256" s="188" t="s">
        <v>177</v>
      </c>
      <c r="E256" s="212" t="s">
        <v>828</v>
      </c>
      <c r="F256" s="213" t="s">
        <v>193</v>
      </c>
      <c r="H256" s="214">
        <v>115.094</v>
      </c>
      <c r="I256" s="215"/>
      <c r="L256" s="211"/>
      <c r="M256" s="216"/>
      <c r="N256" s="217"/>
      <c r="O256" s="217"/>
      <c r="P256" s="217"/>
      <c r="Q256" s="217"/>
      <c r="R256" s="217"/>
      <c r="S256" s="217"/>
      <c r="T256" s="218"/>
      <c r="AT256" s="212" t="s">
        <v>177</v>
      </c>
      <c r="AU256" s="212" t="s">
        <v>83</v>
      </c>
      <c r="AV256" s="14" t="s">
        <v>170</v>
      </c>
      <c r="AW256" s="14" t="s">
        <v>36</v>
      </c>
      <c r="AX256" s="14" t="s">
        <v>73</v>
      </c>
      <c r="AY256" s="212" t="s">
        <v>169</v>
      </c>
    </row>
    <row r="257" spans="2:51" s="13" customFormat="1" ht="13.5">
      <c r="B257" s="203"/>
      <c r="D257" s="188" t="s">
        <v>177</v>
      </c>
      <c r="E257" s="204" t="s">
        <v>5</v>
      </c>
      <c r="F257" s="205" t="s">
        <v>182</v>
      </c>
      <c r="H257" s="206">
        <v>115.094</v>
      </c>
      <c r="I257" s="207"/>
      <c r="L257" s="203"/>
      <c r="M257" s="208"/>
      <c r="N257" s="209"/>
      <c r="O257" s="209"/>
      <c r="P257" s="209"/>
      <c r="Q257" s="209"/>
      <c r="R257" s="209"/>
      <c r="S257" s="209"/>
      <c r="T257" s="210"/>
      <c r="AT257" s="204" t="s">
        <v>177</v>
      </c>
      <c r="AU257" s="204" t="s">
        <v>83</v>
      </c>
      <c r="AV257" s="13" t="s">
        <v>123</v>
      </c>
      <c r="AW257" s="13" t="s">
        <v>36</v>
      </c>
      <c r="AX257" s="13" t="s">
        <v>81</v>
      </c>
      <c r="AY257" s="204" t="s">
        <v>169</v>
      </c>
    </row>
    <row r="258" spans="2:65" s="1" customFormat="1" ht="25.5" customHeight="1">
      <c r="B258" s="174"/>
      <c r="C258" s="175" t="s">
        <v>306</v>
      </c>
      <c r="D258" s="175" t="s">
        <v>172</v>
      </c>
      <c r="E258" s="176" t="s">
        <v>829</v>
      </c>
      <c r="F258" s="177" t="s">
        <v>830</v>
      </c>
      <c r="G258" s="178" t="s">
        <v>190</v>
      </c>
      <c r="H258" s="179">
        <v>23.041</v>
      </c>
      <c r="I258" s="180"/>
      <c r="J258" s="181">
        <f>ROUND(I258*H258,2)</f>
        <v>0</v>
      </c>
      <c r="K258" s="177" t="s">
        <v>381</v>
      </c>
      <c r="L258" s="41"/>
      <c r="M258" s="182" t="s">
        <v>5</v>
      </c>
      <c r="N258" s="183" t="s">
        <v>44</v>
      </c>
      <c r="O258" s="42"/>
      <c r="P258" s="184">
        <f>O258*H258</f>
        <v>0</v>
      </c>
      <c r="Q258" s="184">
        <v>0</v>
      </c>
      <c r="R258" s="184">
        <f>Q258*H258</f>
        <v>0</v>
      </c>
      <c r="S258" s="184">
        <v>0</v>
      </c>
      <c r="T258" s="185">
        <f>S258*H258</f>
        <v>0</v>
      </c>
      <c r="AR258" s="24" t="s">
        <v>123</v>
      </c>
      <c r="AT258" s="24" t="s">
        <v>172</v>
      </c>
      <c r="AU258" s="24" t="s">
        <v>83</v>
      </c>
      <c r="AY258" s="24" t="s">
        <v>169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24" t="s">
        <v>81</v>
      </c>
      <c r="BK258" s="186">
        <f>ROUND(I258*H258,2)</f>
        <v>0</v>
      </c>
      <c r="BL258" s="24" t="s">
        <v>123</v>
      </c>
      <c r="BM258" s="24" t="s">
        <v>831</v>
      </c>
    </row>
    <row r="259" spans="2:51" s="11" customFormat="1" ht="13.5">
      <c r="B259" s="187"/>
      <c r="D259" s="188" t="s">
        <v>177</v>
      </c>
      <c r="E259" s="189" t="s">
        <v>5</v>
      </c>
      <c r="F259" s="190" t="s">
        <v>764</v>
      </c>
      <c r="H259" s="189" t="s">
        <v>5</v>
      </c>
      <c r="I259" s="191"/>
      <c r="L259" s="187"/>
      <c r="M259" s="192"/>
      <c r="N259" s="193"/>
      <c r="O259" s="193"/>
      <c r="P259" s="193"/>
      <c r="Q259" s="193"/>
      <c r="R259" s="193"/>
      <c r="S259" s="193"/>
      <c r="T259" s="194"/>
      <c r="AT259" s="189" t="s">
        <v>177</v>
      </c>
      <c r="AU259" s="189" t="s">
        <v>83</v>
      </c>
      <c r="AV259" s="11" t="s">
        <v>81</v>
      </c>
      <c r="AW259" s="11" t="s">
        <v>36</v>
      </c>
      <c r="AX259" s="11" t="s">
        <v>73</v>
      </c>
      <c r="AY259" s="189" t="s">
        <v>169</v>
      </c>
    </row>
    <row r="260" spans="2:51" s="11" customFormat="1" ht="13.5">
      <c r="B260" s="187"/>
      <c r="D260" s="188" t="s">
        <v>177</v>
      </c>
      <c r="E260" s="189" t="s">
        <v>5</v>
      </c>
      <c r="F260" s="190" t="s">
        <v>765</v>
      </c>
      <c r="H260" s="189" t="s">
        <v>5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9" t="s">
        <v>177</v>
      </c>
      <c r="AU260" s="189" t="s">
        <v>83</v>
      </c>
      <c r="AV260" s="11" t="s">
        <v>81</v>
      </c>
      <c r="AW260" s="11" t="s">
        <v>36</v>
      </c>
      <c r="AX260" s="11" t="s">
        <v>73</v>
      </c>
      <c r="AY260" s="189" t="s">
        <v>169</v>
      </c>
    </row>
    <row r="261" spans="2:51" s="11" customFormat="1" ht="13.5">
      <c r="B261" s="187"/>
      <c r="D261" s="188" t="s">
        <v>177</v>
      </c>
      <c r="E261" s="189" t="s">
        <v>5</v>
      </c>
      <c r="F261" s="190" t="s">
        <v>832</v>
      </c>
      <c r="H261" s="189" t="s">
        <v>5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9" t="s">
        <v>177</v>
      </c>
      <c r="AU261" s="189" t="s">
        <v>83</v>
      </c>
      <c r="AV261" s="11" t="s">
        <v>81</v>
      </c>
      <c r="AW261" s="11" t="s">
        <v>36</v>
      </c>
      <c r="AX261" s="11" t="s">
        <v>73</v>
      </c>
      <c r="AY261" s="189" t="s">
        <v>169</v>
      </c>
    </row>
    <row r="262" spans="2:51" s="12" customFormat="1" ht="13.5">
      <c r="B262" s="195"/>
      <c r="D262" s="188" t="s">
        <v>177</v>
      </c>
      <c r="E262" s="196" t="s">
        <v>5</v>
      </c>
      <c r="F262" s="197" t="s">
        <v>833</v>
      </c>
      <c r="H262" s="198">
        <v>18.9</v>
      </c>
      <c r="I262" s="199"/>
      <c r="L262" s="195"/>
      <c r="M262" s="200"/>
      <c r="N262" s="201"/>
      <c r="O262" s="201"/>
      <c r="P262" s="201"/>
      <c r="Q262" s="201"/>
      <c r="R262" s="201"/>
      <c r="S262" s="201"/>
      <c r="T262" s="202"/>
      <c r="AT262" s="196" t="s">
        <v>177</v>
      </c>
      <c r="AU262" s="196" t="s">
        <v>83</v>
      </c>
      <c r="AV262" s="12" t="s">
        <v>83</v>
      </c>
      <c r="AW262" s="12" t="s">
        <v>36</v>
      </c>
      <c r="AX262" s="12" t="s">
        <v>73</v>
      </c>
      <c r="AY262" s="196" t="s">
        <v>169</v>
      </c>
    </row>
    <row r="263" spans="2:51" s="12" customFormat="1" ht="13.5">
      <c r="B263" s="195"/>
      <c r="D263" s="188" t="s">
        <v>177</v>
      </c>
      <c r="E263" s="196" t="s">
        <v>5</v>
      </c>
      <c r="F263" s="197" t="s">
        <v>834</v>
      </c>
      <c r="H263" s="198">
        <v>-4.69</v>
      </c>
      <c r="I263" s="199"/>
      <c r="L263" s="195"/>
      <c r="M263" s="200"/>
      <c r="N263" s="201"/>
      <c r="O263" s="201"/>
      <c r="P263" s="201"/>
      <c r="Q263" s="201"/>
      <c r="R263" s="201"/>
      <c r="S263" s="201"/>
      <c r="T263" s="202"/>
      <c r="AT263" s="196" t="s">
        <v>177</v>
      </c>
      <c r="AU263" s="196" t="s">
        <v>83</v>
      </c>
      <c r="AV263" s="12" t="s">
        <v>83</v>
      </c>
      <c r="AW263" s="12" t="s">
        <v>36</v>
      </c>
      <c r="AX263" s="12" t="s">
        <v>73</v>
      </c>
      <c r="AY263" s="196" t="s">
        <v>169</v>
      </c>
    </row>
    <row r="264" spans="2:51" s="12" customFormat="1" ht="13.5">
      <c r="B264" s="195"/>
      <c r="D264" s="188" t="s">
        <v>177</v>
      </c>
      <c r="E264" s="196" t="s">
        <v>5</v>
      </c>
      <c r="F264" s="197" t="s">
        <v>835</v>
      </c>
      <c r="H264" s="198">
        <v>7.431</v>
      </c>
      <c r="I264" s="199"/>
      <c r="L264" s="195"/>
      <c r="M264" s="200"/>
      <c r="N264" s="201"/>
      <c r="O264" s="201"/>
      <c r="P264" s="201"/>
      <c r="Q264" s="201"/>
      <c r="R264" s="201"/>
      <c r="S264" s="201"/>
      <c r="T264" s="202"/>
      <c r="AT264" s="196" t="s">
        <v>177</v>
      </c>
      <c r="AU264" s="196" t="s">
        <v>83</v>
      </c>
      <c r="AV264" s="12" t="s">
        <v>83</v>
      </c>
      <c r="AW264" s="12" t="s">
        <v>36</v>
      </c>
      <c r="AX264" s="12" t="s">
        <v>73</v>
      </c>
      <c r="AY264" s="196" t="s">
        <v>169</v>
      </c>
    </row>
    <row r="265" spans="2:51" s="12" customFormat="1" ht="13.5">
      <c r="B265" s="195"/>
      <c r="D265" s="188" t="s">
        <v>177</v>
      </c>
      <c r="E265" s="196" t="s">
        <v>5</v>
      </c>
      <c r="F265" s="197" t="s">
        <v>836</v>
      </c>
      <c r="H265" s="198">
        <v>1.4</v>
      </c>
      <c r="I265" s="199"/>
      <c r="L265" s="195"/>
      <c r="M265" s="200"/>
      <c r="N265" s="201"/>
      <c r="O265" s="201"/>
      <c r="P265" s="201"/>
      <c r="Q265" s="201"/>
      <c r="R265" s="201"/>
      <c r="S265" s="201"/>
      <c r="T265" s="202"/>
      <c r="AT265" s="196" t="s">
        <v>177</v>
      </c>
      <c r="AU265" s="196" t="s">
        <v>83</v>
      </c>
      <c r="AV265" s="12" t="s">
        <v>83</v>
      </c>
      <c r="AW265" s="12" t="s">
        <v>36</v>
      </c>
      <c r="AX265" s="12" t="s">
        <v>73</v>
      </c>
      <c r="AY265" s="196" t="s">
        <v>169</v>
      </c>
    </row>
    <row r="266" spans="2:51" s="14" customFormat="1" ht="13.5">
      <c r="B266" s="211"/>
      <c r="D266" s="188" t="s">
        <v>177</v>
      </c>
      <c r="E266" s="212" t="s">
        <v>689</v>
      </c>
      <c r="F266" s="213" t="s">
        <v>193</v>
      </c>
      <c r="H266" s="214">
        <v>23.041</v>
      </c>
      <c r="I266" s="215"/>
      <c r="L266" s="211"/>
      <c r="M266" s="216"/>
      <c r="N266" s="217"/>
      <c r="O266" s="217"/>
      <c r="P266" s="217"/>
      <c r="Q266" s="217"/>
      <c r="R266" s="217"/>
      <c r="S266" s="217"/>
      <c r="T266" s="218"/>
      <c r="AT266" s="212" t="s">
        <v>177</v>
      </c>
      <c r="AU266" s="212" t="s">
        <v>83</v>
      </c>
      <c r="AV266" s="14" t="s">
        <v>170</v>
      </c>
      <c r="AW266" s="14" t="s">
        <v>36</v>
      </c>
      <c r="AX266" s="14" t="s">
        <v>73</v>
      </c>
      <c r="AY266" s="212" t="s">
        <v>169</v>
      </c>
    </row>
    <row r="267" spans="2:51" s="13" customFormat="1" ht="13.5">
      <c r="B267" s="203"/>
      <c r="D267" s="188" t="s">
        <v>177</v>
      </c>
      <c r="E267" s="204" t="s">
        <v>5</v>
      </c>
      <c r="F267" s="205" t="s">
        <v>182</v>
      </c>
      <c r="H267" s="206">
        <v>23.041</v>
      </c>
      <c r="I267" s="207"/>
      <c r="L267" s="203"/>
      <c r="M267" s="208"/>
      <c r="N267" s="209"/>
      <c r="O267" s="209"/>
      <c r="P267" s="209"/>
      <c r="Q267" s="209"/>
      <c r="R267" s="209"/>
      <c r="S267" s="209"/>
      <c r="T267" s="210"/>
      <c r="AT267" s="204" t="s">
        <v>177</v>
      </c>
      <c r="AU267" s="204" t="s">
        <v>83</v>
      </c>
      <c r="AV267" s="13" t="s">
        <v>123</v>
      </c>
      <c r="AW267" s="13" t="s">
        <v>36</v>
      </c>
      <c r="AX267" s="13" t="s">
        <v>81</v>
      </c>
      <c r="AY267" s="204" t="s">
        <v>169</v>
      </c>
    </row>
    <row r="268" spans="2:63" s="10" customFormat="1" ht="29.85" customHeight="1">
      <c r="B268" s="161"/>
      <c r="D268" s="162" t="s">
        <v>72</v>
      </c>
      <c r="E268" s="172" t="s">
        <v>523</v>
      </c>
      <c r="F268" s="172" t="s">
        <v>837</v>
      </c>
      <c r="I268" s="164"/>
      <c r="J268" s="173">
        <f>BK268</f>
        <v>0</v>
      </c>
      <c r="L268" s="161"/>
      <c r="M268" s="166"/>
      <c r="N268" s="167"/>
      <c r="O268" s="167"/>
      <c r="P268" s="168">
        <f>P269</f>
        <v>0</v>
      </c>
      <c r="Q268" s="167"/>
      <c r="R268" s="168">
        <f>R269</f>
        <v>0</v>
      </c>
      <c r="S268" s="167"/>
      <c r="T268" s="169">
        <f>T269</f>
        <v>0</v>
      </c>
      <c r="AR268" s="162" t="s">
        <v>81</v>
      </c>
      <c r="AT268" s="170" t="s">
        <v>72</v>
      </c>
      <c r="AU268" s="170" t="s">
        <v>81</v>
      </c>
      <c r="AY268" s="162" t="s">
        <v>169</v>
      </c>
      <c r="BK268" s="171">
        <f>BK269</f>
        <v>0</v>
      </c>
    </row>
    <row r="269" spans="2:65" s="1" customFormat="1" ht="16.5" customHeight="1">
      <c r="B269" s="174"/>
      <c r="C269" s="175" t="s">
        <v>310</v>
      </c>
      <c r="D269" s="175" t="s">
        <v>172</v>
      </c>
      <c r="E269" s="176" t="s">
        <v>838</v>
      </c>
      <c r="F269" s="177" t="s">
        <v>839</v>
      </c>
      <c r="G269" s="178" t="s">
        <v>190</v>
      </c>
      <c r="H269" s="179">
        <v>1</v>
      </c>
      <c r="I269" s="180">
        <f>ZakladDPHSni</f>
        <v>0</v>
      </c>
      <c r="J269" s="181">
        <f>ROUND(I269*H269,2)</f>
        <v>0</v>
      </c>
      <c r="K269" s="177" t="s">
        <v>381</v>
      </c>
      <c r="L269" s="41"/>
      <c r="M269" s="182" t="s">
        <v>5</v>
      </c>
      <c r="N269" s="183" t="s">
        <v>44</v>
      </c>
      <c r="O269" s="42"/>
      <c r="P269" s="184">
        <f>O269*H269</f>
        <v>0</v>
      </c>
      <c r="Q269" s="184">
        <v>0</v>
      </c>
      <c r="R269" s="184">
        <f>Q269*H269</f>
        <v>0</v>
      </c>
      <c r="S269" s="184">
        <v>0</v>
      </c>
      <c r="T269" s="185">
        <f>S269*H269</f>
        <v>0</v>
      </c>
      <c r="AR269" s="24" t="s">
        <v>123</v>
      </c>
      <c r="AT269" s="24" t="s">
        <v>172</v>
      </c>
      <c r="AU269" s="24" t="s">
        <v>83</v>
      </c>
      <c r="AY269" s="24" t="s">
        <v>169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24" t="s">
        <v>81</v>
      </c>
      <c r="BK269" s="186">
        <f>ROUND(I269*H269,2)</f>
        <v>0</v>
      </c>
      <c r="BL269" s="24" t="s">
        <v>123</v>
      </c>
      <c r="BM269" s="24" t="s">
        <v>840</v>
      </c>
    </row>
    <row r="270" spans="2:63" s="10" customFormat="1" ht="29.85" customHeight="1">
      <c r="B270" s="161"/>
      <c r="D270" s="162" t="s">
        <v>72</v>
      </c>
      <c r="E270" s="172" t="s">
        <v>220</v>
      </c>
      <c r="F270" s="172" t="s">
        <v>278</v>
      </c>
      <c r="I270" s="164"/>
      <c r="J270" s="173">
        <f>BK270</f>
        <v>0</v>
      </c>
      <c r="L270" s="161"/>
      <c r="M270" s="166"/>
      <c r="N270" s="167"/>
      <c r="O270" s="167"/>
      <c r="P270" s="168">
        <f>SUM(P271:P387)</f>
        <v>0</v>
      </c>
      <c r="Q270" s="167"/>
      <c r="R270" s="168">
        <f>SUM(R271:R387)</f>
        <v>0.0945672</v>
      </c>
      <c r="S270" s="167"/>
      <c r="T270" s="169">
        <f>SUM(T271:T387)</f>
        <v>69.945791</v>
      </c>
      <c r="AR270" s="162" t="s">
        <v>81</v>
      </c>
      <c r="AT270" s="170" t="s">
        <v>72</v>
      </c>
      <c r="AU270" s="170" t="s">
        <v>81</v>
      </c>
      <c r="AY270" s="162" t="s">
        <v>169</v>
      </c>
      <c r="BK270" s="171">
        <f>SUM(BK271:BK387)</f>
        <v>0</v>
      </c>
    </row>
    <row r="271" spans="2:65" s="1" customFormat="1" ht="25.5" customHeight="1">
      <c r="B271" s="174"/>
      <c r="C271" s="175" t="s">
        <v>314</v>
      </c>
      <c r="D271" s="175" t="s">
        <v>172</v>
      </c>
      <c r="E271" s="176" t="s">
        <v>841</v>
      </c>
      <c r="F271" s="177" t="s">
        <v>842</v>
      </c>
      <c r="G271" s="178" t="s">
        <v>94</v>
      </c>
      <c r="H271" s="179">
        <v>1299.058</v>
      </c>
      <c r="I271" s="180"/>
      <c r="J271" s="181">
        <f>ROUND(I271*H271,2)</f>
        <v>0</v>
      </c>
      <c r="K271" s="177" t="s">
        <v>5</v>
      </c>
      <c r="L271" s="41"/>
      <c r="M271" s="182" t="s">
        <v>5</v>
      </c>
      <c r="N271" s="183" t="s">
        <v>44</v>
      </c>
      <c r="O271" s="42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AR271" s="24" t="s">
        <v>123</v>
      </c>
      <c r="AT271" s="24" t="s">
        <v>172</v>
      </c>
      <c r="AU271" s="24" t="s">
        <v>83</v>
      </c>
      <c r="AY271" s="24" t="s">
        <v>169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24" t="s">
        <v>81</v>
      </c>
      <c r="BK271" s="186">
        <f>ROUND(I271*H271,2)</f>
        <v>0</v>
      </c>
      <c r="BL271" s="24" t="s">
        <v>123</v>
      </c>
      <c r="BM271" s="24" t="s">
        <v>843</v>
      </c>
    </row>
    <row r="272" spans="2:51" s="11" customFormat="1" ht="13.5">
      <c r="B272" s="187"/>
      <c r="D272" s="188" t="s">
        <v>177</v>
      </c>
      <c r="E272" s="189" t="s">
        <v>5</v>
      </c>
      <c r="F272" s="190" t="s">
        <v>764</v>
      </c>
      <c r="H272" s="189" t="s">
        <v>5</v>
      </c>
      <c r="I272" s="191"/>
      <c r="L272" s="187"/>
      <c r="M272" s="192"/>
      <c r="N272" s="193"/>
      <c r="O272" s="193"/>
      <c r="P272" s="193"/>
      <c r="Q272" s="193"/>
      <c r="R272" s="193"/>
      <c r="S272" s="193"/>
      <c r="T272" s="194"/>
      <c r="AT272" s="189" t="s">
        <v>177</v>
      </c>
      <c r="AU272" s="189" t="s">
        <v>83</v>
      </c>
      <c r="AV272" s="11" t="s">
        <v>81</v>
      </c>
      <c r="AW272" s="11" t="s">
        <v>36</v>
      </c>
      <c r="AX272" s="11" t="s">
        <v>73</v>
      </c>
      <c r="AY272" s="189" t="s">
        <v>169</v>
      </c>
    </row>
    <row r="273" spans="2:51" s="11" customFormat="1" ht="13.5">
      <c r="B273" s="187"/>
      <c r="D273" s="188" t="s">
        <v>177</v>
      </c>
      <c r="E273" s="189" t="s">
        <v>5</v>
      </c>
      <c r="F273" s="190" t="s">
        <v>765</v>
      </c>
      <c r="H273" s="189" t="s">
        <v>5</v>
      </c>
      <c r="I273" s="191"/>
      <c r="L273" s="187"/>
      <c r="M273" s="192"/>
      <c r="N273" s="193"/>
      <c r="O273" s="193"/>
      <c r="P273" s="193"/>
      <c r="Q273" s="193"/>
      <c r="R273" s="193"/>
      <c r="S273" s="193"/>
      <c r="T273" s="194"/>
      <c r="AT273" s="189" t="s">
        <v>177</v>
      </c>
      <c r="AU273" s="189" t="s">
        <v>83</v>
      </c>
      <c r="AV273" s="11" t="s">
        <v>81</v>
      </c>
      <c r="AW273" s="11" t="s">
        <v>36</v>
      </c>
      <c r="AX273" s="11" t="s">
        <v>73</v>
      </c>
      <c r="AY273" s="189" t="s">
        <v>169</v>
      </c>
    </row>
    <row r="274" spans="2:51" s="12" customFormat="1" ht="13.5">
      <c r="B274" s="195"/>
      <c r="D274" s="188" t="s">
        <v>177</v>
      </c>
      <c r="E274" s="196" t="s">
        <v>5</v>
      </c>
      <c r="F274" s="197" t="s">
        <v>844</v>
      </c>
      <c r="H274" s="198">
        <v>992.189</v>
      </c>
      <c r="I274" s="199"/>
      <c r="L274" s="195"/>
      <c r="M274" s="200"/>
      <c r="N274" s="201"/>
      <c r="O274" s="201"/>
      <c r="P274" s="201"/>
      <c r="Q274" s="201"/>
      <c r="R274" s="201"/>
      <c r="S274" s="201"/>
      <c r="T274" s="202"/>
      <c r="AT274" s="196" t="s">
        <v>177</v>
      </c>
      <c r="AU274" s="196" t="s">
        <v>83</v>
      </c>
      <c r="AV274" s="12" t="s">
        <v>83</v>
      </c>
      <c r="AW274" s="12" t="s">
        <v>36</v>
      </c>
      <c r="AX274" s="12" t="s">
        <v>73</v>
      </c>
      <c r="AY274" s="196" t="s">
        <v>169</v>
      </c>
    </row>
    <row r="275" spans="2:51" s="12" customFormat="1" ht="13.5">
      <c r="B275" s="195"/>
      <c r="D275" s="188" t="s">
        <v>177</v>
      </c>
      <c r="E275" s="196" t="s">
        <v>5</v>
      </c>
      <c r="F275" s="197" t="s">
        <v>845</v>
      </c>
      <c r="H275" s="198">
        <v>306.869</v>
      </c>
      <c r="I275" s="199"/>
      <c r="L275" s="195"/>
      <c r="M275" s="200"/>
      <c r="N275" s="201"/>
      <c r="O275" s="201"/>
      <c r="P275" s="201"/>
      <c r="Q275" s="201"/>
      <c r="R275" s="201"/>
      <c r="S275" s="201"/>
      <c r="T275" s="202"/>
      <c r="AT275" s="196" t="s">
        <v>177</v>
      </c>
      <c r="AU275" s="196" t="s">
        <v>83</v>
      </c>
      <c r="AV275" s="12" t="s">
        <v>83</v>
      </c>
      <c r="AW275" s="12" t="s">
        <v>36</v>
      </c>
      <c r="AX275" s="12" t="s">
        <v>73</v>
      </c>
      <c r="AY275" s="196" t="s">
        <v>169</v>
      </c>
    </row>
    <row r="276" spans="2:51" s="14" customFormat="1" ht="13.5">
      <c r="B276" s="211"/>
      <c r="D276" s="188" t="s">
        <v>177</v>
      </c>
      <c r="E276" s="212" t="s">
        <v>5</v>
      </c>
      <c r="F276" s="213" t="s">
        <v>193</v>
      </c>
      <c r="H276" s="214">
        <v>1299.058</v>
      </c>
      <c r="I276" s="215"/>
      <c r="L276" s="211"/>
      <c r="M276" s="216"/>
      <c r="N276" s="217"/>
      <c r="O276" s="217"/>
      <c r="P276" s="217"/>
      <c r="Q276" s="217"/>
      <c r="R276" s="217"/>
      <c r="S276" s="217"/>
      <c r="T276" s="218"/>
      <c r="AT276" s="212" t="s">
        <v>177</v>
      </c>
      <c r="AU276" s="212" t="s">
        <v>83</v>
      </c>
      <c r="AV276" s="14" t="s">
        <v>170</v>
      </c>
      <c r="AW276" s="14" t="s">
        <v>36</v>
      </c>
      <c r="AX276" s="14" t="s">
        <v>73</v>
      </c>
      <c r="AY276" s="212" t="s">
        <v>169</v>
      </c>
    </row>
    <row r="277" spans="2:51" s="13" customFormat="1" ht="13.5">
      <c r="B277" s="203"/>
      <c r="D277" s="188" t="s">
        <v>177</v>
      </c>
      <c r="E277" s="204" t="s">
        <v>682</v>
      </c>
      <c r="F277" s="205" t="s">
        <v>182</v>
      </c>
      <c r="H277" s="206">
        <v>1299.058</v>
      </c>
      <c r="I277" s="207"/>
      <c r="L277" s="203"/>
      <c r="M277" s="208"/>
      <c r="N277" s="209"/>
      <c r="O277" s="209"/>
      <c r="P277" s="209"/>
      <c r="Q277" s="209"/>
      <c r="R277" s="209"/>
      <c r="S277" s="209"/>
      <c r="T277" s="210"/>
      <c r="AT277" s="204" t="s">
        <v>177</v>
      </c>
      <c r="AU277" s="204" t="s">
        <v>83</v>
      </c>
      <c r="AV277" s="13" t="s">
        <v>123</v>
      </c>
      <c r="AW277" s="13" t="s">
        <v>36</v>
      </c>
      <c r="AX277" s="13" t="s">
        <v>81</v>
      </c>
      <c r="AY277" s="204" t="s">
        <v>169</v>
      </c>
    </row>
    <row r="278" spans="2:65" s="1" customFormat="1" ht="38.25" customHeight="1">
      <c r="B278" s="174"/>
      <c r="C278" s="175" t="s">
        <v>321</v>
      </c>
      <c r="D278" s="175" t="s">
        <v>172</v>
      </c>
      <c r="E278" s="176" t="s">
        <v>846</v>
      </c>
      <c r="F278" s="177" t="s">
        <v>847</v>
      </c>
      <c r="G278" s="178" t="s">
        <v>94</v>
      </c>
      <c r="H278" s="179">
        <v>311773.92</v>
      </c>
      <c r="I278" s="180"/>
      <c r="J278" s="181">
        <f>ROUND(I278*H278,2)</f>
        <v>0</v>
      </c>
      <c r="K278" s="177" t="s">
        <v>5</v>
      </c>
      <c r="L278" s="41"/>
      <c r="M278" s="182" t="s">
        <v>5</v>
      </c>
      <c r="N278" s="183" t="s">
        <v>44</v>
      </c>
      <c r="O278" s="42"/>
      <c r="P278" s="184">
        <f>O278*H278</f>
        <v>0</v>
      </c>
      <c r="Q278" s="184">
        <v>0</v>
      </c>
      <c r="R278" s="184">
        <f>Q278*H278</f>
        <v>0</v>
      </c>
      <c r="S278" s="184">
        <v>0</v>
      </c>
      <c r="T278" s="185">
        <f>S278*H278</f>
        <v>0</v>
      </c>
      <c r="AR278" s="24" t="s">
        <v>123</v>
      </c>
      <c r="AT278" s="24" t="s">
        <v>172</v>
      </c>
      <c r="AU278" s="24" t="s">
        <v>83</v>
      </c>
      <c r="AY278" s="24" t="s">
        <v>169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24" t="s">
        <v>81</v>
      </c>
      <c r="BK278" s="186">
        <f>ROUND(I278*H278,2)</f>
        <v>0</v>
      </c>
      <c r="BL278" s="24" t="s">
        <v>123</v>
      </c>
      <c r="BM278" s="24" t="s">
        <v>848</v>
      </c>
    </row>
    <row r="279" spans="2:51" s="11" customFormat="1" ht="13.5">
      <c r="B279" s="187"/>
      <c r="D279" s="188" t="s">
        <v>177</v>
      </c>
      <c r="E279" s="189" t="s">
        <v>5</v>
      </c>
      <c r="F279" s="190" t="s">
        <v>849</v>
      </c>
      <c r="H279" s="189" t="s">
        <v>5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4"/>
      <c r="AT279" s="189" t="s">
        <v>177</v>
      </c>
      <c r="AU279" s="189" t="s">
        <v>83</v>
      </c>
      <c r="AV279" s="11" t="s">
        <v>81</v>
      </c>
      <c r="AW279" s="11" t="s">
        <v>36</v>
      </c>
      <c r="AX279" s="11" t="s">
        <v>73</v>
      </c>
      <c r="AY279" s="189" t="s">
        <v>169</v>
      </c>
    </row>
    <row r="280" spans="2:51" s="12" customFormat="1" ht="13.5">
      <c r="B280" s="195"/>
      <c r="D280" s="188" t="s">
        <v>177</v>
      </c>
      <c r="E280" s="196" t="s">
        <v>5</v>
      </c>
      <c r="F280" s="197" t="s">
        <v>850</v>
      </c>
      <c r="H280" s="198">
        <v>311773.92</v>
      </c>
      <c r="I280" s="199"/>
      <c r="L280" s="195"/>
      <c r="M280" s="200"/>
      <c r="N280" s="201"/>
      <c r="O280" s="201"/>
      <c r="P280" s="201"/>
      <c r="Q280" s="201"/>
      <c r="R280" s="201"/>
      <c r="S280" s="201"/>
      <c r="T280" s="202"/>
      <c r="AT280" s="196" t="s">
        <v>177</v>
      </c>
      <c r="AU280" s="196" t="s">
        <v>83</v>
      </c>
      <c r="AV280" s="12" t="s">
        <v>83</v>
      </c>
      <c r="AW280" s="12" t="s">
        <v>36</v>
      </c>
      <c r="AX280" s="12" t="s">
        <v>73</v>
      </c>
      <c r="AY280" s="196" t="s">
        <v>169</v>
      </c>
    </row>
    <row r="281" spans="2:51" s="13" customFormat="1" ht="13.5">
      <c r="B281" s="203"/>
      <c r="D281" s="188" t="s">
        <v>177</v>
      </c>
      <c r="E281" s="204" t="s">
        <v>5</v>
      </c>
      <c r="F281" s="205" t="s">
        <v>182</v>
      </c>
      <c r="H281" s="206">
        <v>311773.92</v>
      </c>
      <c r="I281" s="207"/>
      <c r="L281" s="203"/>
      <c r="M281" s="208"/>
      <c r="N281" s="209"/>
      <c r="O281" s="209"/>
      <c r="P281" s="209"/>
      <c r="Q281" s="209"/>
      <c r="R281" s="209"/>
      <c r="S281" s="209"/>
      <c r="T281" s="210"/>
      <c r="AT281" s="204" t="s">
        <v>177</v>
      </c>
      <c r="AU281" s="204" t="s">
        <v>83</v>
      </c>
      <c r="AV281" s="13" t="s">
        <v>123</v>
      </c>
      <c r="AW281" s="13" t="s">
        <v>36</v>
      </c>
      <c r="AX281" s="13" t="s">
        <v>81</v>
      </c>
      <c r="AY281" s="204" t="s">
        <v>169</v>
      </c>
    </row>
    <row r="282" spans="2:65" s="1" customFormat="1" ht="38.25" customHeight="1">
      <c r="B282" s="174"/>
      <c r="C282" s="175" t="s">
        <v>327</v>
      </c>
      <c r="D282" s="175" t="s">
        <v>172</v>
      </c>
      <c r="E282" s="176" t="s">
        <v>851</v>
      </c>
      <c r="F282" s="177" t="s">
        <v>852</v>
      </c>
      <c r="G282" s="178" t="s">
        <v>94</v>
      </c>
      <c r="H282" s="179">
        <v>1299.058</v>
      </c>
      <c r="I282" s="180"/>
      <c r="J282" s="181">
        <f>ROUND(I282*H282,2)</f>
        <v>0</v>
      </c>
      <c r="K282" s="177" t="s">
        <v>5</v>
      </c>
      <c r="L282" s="41"/>
      <c r="M282" s="182" t="s">
        <v>5</v>
      </c>
      <c r="N282" s="183" t="s">
        <v>44</v>
      </c>
      <c r="O282" s="42"/>
      <c r="P282" s="184">
        <f>O282*H282</f>
        <v>0</v>
      </c>
      <c r="Q282" s="184">
        <v>0</v>
      </c>
      <c r="R282" s="184">
        <f>Q282*H282</f>
        <v>0</v>
      </c>
      <c r="S282" s="184">
        <v>0</v>
      </c>
      <c r="T282" s="185">
        <f>S282*H282</f>
        <v>0</v>
      </c>
      <c r="AR282" s="24" t="s">
        <v>123</v>
      </c>
      <c r="AT282" s="24" t="s">
        <v>172</v>
      </c>
      <c r="AU282" s="24" t="s">
        <v>83</v>
      </c>
      <c r="AY282" s="24" t="s">
        <v>169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24" t="s">
        <v>81</v>
      </c>
      <c r="BK282" s="186">
        <f>ROUND(I282*H282,2)</f>
        <v>0</v>
      </c>
      <c r="BL282" s="24" t="s">
        <v>123</v>
      </c>
      <c r="BM282" s="24" t="s">
        <v>853</v>
      </c>
    </row>
    <row r="283" spans="2:51" s="12" customFormat="1" ht="13.5">
      <c r="B283" s="195"/>
      <c r="D283" s="188" t="s">
        <v>177</v>
      </c>
      <c r="E283" s="196" t="s">
        <v>5</v>
      </c>
      <c r="F283" s="197" t="s">
        <v>682</v>
      </c>
      <c r="H283" s="198">
        <v>1299.058</v>
      </c>
      <c r="I283" s="199"/>
      <c r="L283" s="195"/>
      <c r="M283" s="200"/>
      <c r="N283" s="201"/>
      <c r="O283" s="201"/>
      <c r="P283" s="201"/>
      <c r="Q283" s="201"/>
      <c r="R283" s="201"/>
      <c r="S283" s="201"/>
      <c r="T283" s="202"/>
      <c r="AT283" s="196" t="s">
        <v>177</v>
      </c>
      <c r="AU283" s="196" t="s">
        <v>83</v>
      </c>
      <c r="AV283" s="12" t="s">
        <v>83</v>
      </c>
      <c r="AW283" s="12" t="s">
        <v>36</v>
      </c>
      <c r="AX283" s="12" t="s">
        <v>73</v>
      </c>
      <c r="AY283" s="196" t="s">
        <v>169</v>
      </c>
    </row>
    <row r="284" spans="2:51" s="13" customFormat="1" ht="13.5">
      <c r="B284" s="203"/>
      <c r="D284" s="188" t="s">
        <v>177</v>
      </c>
      <c r="E284" s="204" t="s">
        <v>5</v>
      </c>
      <c r="F284" s="205" t="s">
        <v>182</v>
      </c>
      <c r="H284" s="206">
        <v>1299.058</v>
      </c>
      <c r="I284" s="207"/>
      <c r="L284" s="203"/>
      <c r="M284" s="208"/>
      <c r="N284" s="209"/>
      <c r="O284" s="209"/>
      <c r="P284" s="209"/>
      <c r="Q284" s="209"/>
      <c r="R284" s="209"/>
      <c r="S284" s="209"/>
      <c r="T284" s="210"/>
      <c r="AT284" s="204" t="s">
        <v>177</v>
      </c>
      <c r="AU284" s="204" t="s">
        <v>83</v>
      </c>
      <c r="AV284" s="13" t="s">
        <v>123</v>
      </c>
      <c r="AW284" s="13" t="s">
        <v>36</v>
      </c>
      <c r="AX284" s="13" t="s">
        <v>81</v>
      </c>
      <c r="AY284" s="204" t="s">
        <v>169</v>
      </c>
    </row>
    <row r="285" spans="2:65" s="1" customFormat="1" ht="16.5" customHeight="1">
      <c r="B285" s="174"/>
      <c r="C285" s="175" t="s">
        <v>331</v>
      </c>
      <c r="D285" s="175" t="s">
        <v>172</v>
      </c>
      <c r="E285" s="176" t="s">
        <v>854</v>
      </c>
      <c r="F285" s="177" t="s">
        <v>855</v>
      </c>
      <c r="G285" s="178" t="s">
        <v>94</v>
      </c>
      <c r="H285" s="179">
        <v>1299.058</v>
      </c>
      <c r="I285" s="180"/>
      <c r="J285" s="181">
        <f>ROUND(I285*H285,2)</f>
        <v>0</v>
      </c>
      <c r="K285" s="177" t="s">
        <v>5</v>
      </c>
      <c r="L285" s="41"/>
      <c r="M285" s="182" t="s">
        <v>5</v>
      </c>
      <c r="N285" s="183" t="s">
        <v>44</v>
      </c>
      <c r="O285" s="42"/>
      <c r="P285" s="184">
        <f>O285*H285</f>
        <v>0</v>
      </c>
      <c r="Q285" s="184">
        <v>0</v>
      </c>
      <c r="R285" s="184">
        <f>Q285*H285</f>
        <v>0</v>
      </c>
      <c r="S285" s="184">
        <v>0</v>
      </c>
      <c r="T285" s="185">
        <f>S285*H285</f>
        <v>0</v>
      </c>
      <c r="AR285" s="24" t="s">
        <v>123</v>
      </c>
      <c r="AT285" s="24" t="s">
        <v>172</v>
      </c>
      <c r="AU285" s="24" t="s">
        <v>83</v>
      </c>
      <c r="AY285" s="24" t="s">
        <v>169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24" t="s">
        <v>81</v>
      </c>
      <c r="BK285" s="186">
        <f>ROUND(I285*H285,2)</f>
        <v>0</v>
      </c>
      <c r="BL285" s="24" t="s">
        <v>123</v>
      </c>
      <c r="BM285" s="24" t="s">
        <v>856</v>
      </c>
    </row>
    <row r="286" spans="2:51" s="12" customFormat="1" ht="13.5">
      <c r="B286" s="195"/>
      <c r="D286" s="188" t="s">
        <v>177</v>
      </c>
      <c r="E286" s="196" t="s">
        <v>5</v>
      </c>
      <c r="F286" s="197" t="s">
        <v>682</v>
      </c>
      <c r="H286" s="198">
        <v>1299.058</v>
      </c>
      <c r="I286" s="199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6" t="s">
        <v>177</v>
      </c>
      <c r="AU286" s="196" t="s">
        <v>83</v>
      </c>
      <c r="AV286" s="12" t="s">
        <v>83</v>
      </c>
      <c r="AW286" s="12" t="s">
        <v>36</v>
      </c>
      <c r="AX286" s="12" t="s">
        <v>73</v>
      </c>
      <c r="AY286" s="196" t="s">
        <v>169</v>
      </c>
    </row>
    <row r="287" spans="2:51" s="13" customFormat="1" ht="13.5">
      <c r="B287" s="203"/>
      <c r="D287" s="188" t="s">
        <v>177</v>
      </c>
      <c r="E287" s="204" t="s">
        <v>5</v>
      </c>
      <c r="F287" s="205" t="s">
        <v>182</v>
      </c>
      <c r="H287" s="206">
        <v>1299.058</v>
      </c>
      <c r="I287" s="207"/>
      <c r="L287" s="203"/>
      <c r="M287" s="208"/>
      <c r="N287" s="209"/>
      <c r="O287" s="209"/>
      <c r="P287" s="209"/>
      <c r="Q287" s="209"/>
      <c r="R287" s="209"/>
      <c r="S287" s="209"/>
      <c r="T287" s="210"/>
      <c r="AT287" s="204" t="s">
        <v>177</v>
      </c>
      <c r="AU287" s="204" t="s">
        <v>83</v>
      </c>
      <c r="AV287" s="13" t="s">
        <v>123</v>
      </c>
      <c r="AW287" s="13" t="s">
        <v>36</v>
      </c>
      <c r="AX287" s="13" t="s">
        <v>81</v>
      </c>
      <c r="AY287" s="204" t="s">
        <v>169</v>
      </c>
    </row>
    <row r="288" spans="2:65" s="1" customFormat="1" ht="25.5" customHeight="1">
      <c r="B288" s="174"/>
      <c r="C288" s="175" t="s">
        <v>336</v>
      </c>
      <c r="D288" s="175" t="s">
        <v>172</v>
      </c>
      <c r="E288" s="176" t="s">
        <v>857</v>
      </c>
      <c r="F288" s="177" t="s">
        <v>858</v>
      </c>
      <c r="G288" s="178" t="s">
        <v>94</v>
      </c>
      <c r="H288" s="179">
        <v>1299.058</v>
      </c>
      <c r="I288" s="180"/>
      <c r="J288" s="181">
        <f>ROUND(I288*H288,2)</f>
        <v>0</v>
      </c>
      <c r="K288" s="177" t="s">
        <v>175</v>
      </c>
      <c r="L288" s="41"/>
      <c r="M288" s="182" t="s">
        <v>5</v>
      </c>
      <c r="N288" s="183" t="s">
        <v>44</v>
      </c>
      <c r="O288" s="42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AR288" s="24" t="s">
        <v>123</v>
      </c>
      <c r="AT288" s="24" t="s">
        <v>172</v>
      </c>
      <c r="AU288" s="24" t="s">
        <v>83</v>
      </c>
      <c r="AY288" s="24" t="s">
        <v>169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24" t="s">
        <v>81</v>
      </c>
      <c r="BK288" s="186">
        <f>ROUND(I288*H288,2)</f>
        <v>0</v>
      </c>
      <c r="BL288" s="24" t="s">
        <v>123</v>
      </c>
      <c r="BM288" s="24" t="s">
        <v>859</v>
      </c>
    </row>
    <row r="289" spans="2:51" s="12" customFormat="1" ht="13.5">
      <c r="B289" s="195"/>
      <c r="D289" s="188" t="s">
        <v>177</v>
      </c>
      <c r="E289" s="196" t="s">
        <v>5</v>
      </c>
      <c r="F289" s="197" t="s">
        <v>682</v>
      </c>
      <c r="H289" s="198">
        <v>1299.058</v>
      </c>
      <c r="I289" s="199"/>
      <c r="L289" s="195"/>
      <c r="M289" s="200"/>
      <c r="N289" s="201"/>
      <c r="O289" s="201"/>
      <c r="P289" s="201"/>
      <c r="Q289" s="201"/>
      <c r="R289" s="201"/>
      <c r="S289" s="201"/>
      <c r="T289" s="202"/>
      <c r="AT289" s="196" t="s">
        <v>177</v>
      </c>
      <c r="AU289" s="196" t="s">
        <v>83</v>
      </c>
      <c r="AV289" s="12" t="s">
        <v>83</v>
      </c>
      <c r="AW289" s="12" t="s">
        <v>36</v>
      </c>
      <c r="AX289" s="12" t="s">
        <v>73</v>
      </c>
      <c r="AY289" s="196" t="s">
        <v>169</v>
      </c>
    </row>
    <row r="290" spans="2:51" s="13" customFormat="1" ht="13.5">
      <c r="B290" s="203"/>
      <c r="D290" s="188" t="s">
        <v>177</v>
      </c>
      <c r="E290" s="204" t="s">
        <v>5</v>
      </c>
      <c r="F290" s="205" t="s">
        <v>182</v>
      </c>
      <c r="H290" s="206">
        <v>1299.058</v>
      </c>
      <c r="I290" s="207"/>
      <c r="L290" s="203"/>
      <c r="M290" s="208"/>
      <c r="N290" s="209"/>
      <c r="O290" s="209"/>
      <c r="P290" s="209"/>
      <c r="Q290" s="209"/>
      <c r="R290" s="209"/>
      <c r="S290" s="209"/>
      <c r="T290" s="210"/>
      <c r="AT290" s="204" t="s">
        <v>177</v>
      </c>
      <c r="AU290" s="204" t="s">
        <v>83</v>
      </c>
      <c r="AV290" s="13" t="s">
        <v>123</v>
      </c>
      <c r="AW290" s="13" t="s">
        <v>36</v>
      </c>
      <c r="AX290" s="13" t="s">
        <v>81</v>
      </c>
      <c r="AY290" s="204" t="s">
        <v>169</v>
      </c>
    </row>
    <row r="291" spans="2:65" s="1" customFormat="1" ht="25.5" customHeight="1">
      <c r="B291" s="174"/>
      <c r="C291" s="175" t="s">
        <v>340</v>
      </c>
      <c r="D291" s="175" t="s">
        <v>172</v>
      </c>
      <c r="E291" s="176" t="s">
        <v>860</v>
      </c>
      <c r="F291" s="177" t="s">
        <v>861</v>
      </c>
      <c r="G291" s="178" t="s">
        <v>94</v>
      </c>
      <c r="H291" s="179">
        <v>623547.84</v>
      </c>
      <c r="I291" s="180"/>
      <c r="J291" s="181">
        <f>ROUND(I291*H291,2)</f>
        <v>0</v>
      </c>
      <c r="K291" s="177" t="s">
        <v>175</v>
      </c>
      <c r="L291" s="41"/>
      <c r="M291" s="182" t="s">
        <v>5</v>
      </c>
      <c r="N291" s="183" t="s">
        <v>44</v>
      </c>
      <c r="O291" s="42"/>
      <c r="P291" s="184">
        <f>O291*H291</f>
        <v>0</v>
      </c>
      <c r="Q291" s="184">
        <v>0</v>
      </c>
      <c r="R291" s="184">
        <f>Q291*H291</f>
        <v>0</v>
      </c>
      <c r="S291" s="184">
        <v>0</v>
      </c>
      <c r="T291" s="185">
        <f>S291*H291</f>
        <v>0</v>
      </c>
      <c r="AR291" s="24" t="s">
        <v>123</v>
      </c>
      <c r="AT291" s="24" t="s">
        <v>172</v>
      </c>
      <c r="AU291" s="24" t="s">
        <v>83</v>
      </c>
      <c r="AY291" s="24" t="s">
        <v>169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24" t="s">
        <v>81</v>
      </c>
      <c r="BK291" s="186">
        <f>ROUND(I291*H291,2)</f>
        <v>0</v>
      </c>
      <c r="BL291" s="24" t="s">
        <v>123</v>
      </c>
      <c r="BM291" s="24" t="s">
        <v>862</v>
      </c>
    </row>
    <row r="292" spans="2:51" s="11" customFormat="1" ht="13.5">
      <c r="B292" s="187"/>
      <c r="D292" s="188" t="s">
        <v>177</v>
      </c>
      <c r="E292" s="189" t="s">
        <v>5</v>
      </c>
      <c r="F292" s="190" t="s">
        <v>863</v>
      </c>
      <c r="H292" s="189" t="s">
        <v>5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9" t="s">
        <v>177</v>
      </c>
      <c r="AU292" s="189" t="s">
        <v>83</v>
      </c>
      <c r="AV292" s="11" t="s">
        <v>81</v>
      </c>
      <c r="AW292" s="11" t="s">
        <v>36</v>
      </c>
      <c r="AX292" s="11" t="s">
        <v>73</v>
      </c>
      <c r="AY292" s="189" t="s">
        <v>169</v>
      </c>
    </row>
    <row r="293" spans="2:51" s="12" customFormat="1" ht="13.5">
      <c r="B293" s="195"/>
      <c r="D293" s="188" t="s">
        <v>177</v>
      </c>
      <c r="E293" s="196" t="s">
        <v>5</v>
      </c>
      <c r="F293" s="197" t="s">
        <v>864</v>
      </c>
      <c r="H293" s="198">
        <v>623547.84</v>
      </c>
      <c r="I293" s="199"/>
      <c r="L293" s="195"/>
      <c r="M293" s="200"/>
      <c r="N293" s="201"/>
      <c r="O293" s="201"/>
      <c r="P293" s="201"/>
      <c r="Q293" s="201"/>
      <c r="R293" s="201"/>
      <c r="S293" s="201"/>
      <c r="T293" s="202"/>
      <c r="AT293" s="196" t="s">
        <v>177</v>
      </c>
      <c r="AU293" s="196" t="s">
        <v>83</v>
      </c>
      <c r="AV293" s="12" t="s">
        <v>83</v>
      </c>
      <c r="AW293" s="12" t="s">
        <v>36</v>
      </c>
      <c r="AX293" s="12" t="s">
        <v>73</v>
      </c>
      <c r="AY293" s="196" t="s">
        <v>169</v>
      </c>
    </row>
    <row r="294" spans="2:51" s="13" customFormat="1" ht="13.5">
      <c r="B294" s="203"/>
      <c r="D294" s="188" t="s">
        <v>177</v>
      </c>
      <c r="E294" s="204" t="s">
        <v>5</v>
      </c>
      <c r="F294" s="205" t="s">
        <v>182</v>
      </c>
      <c r="H294" s="206">
        <v>623547.84</v>
      </c>
      <c r="I294" s="207"/>
      <c r="L294" s="203"/>
      <c r="M294" s="208"/>
      <c r="N294" s="209"/>
      <c r="O294" s="209"/>
      <c r="P294" s="209"/>
      <c r="Q294" s="209"/>
      <c r="R294" s="209"/>
      <c r="S294" s="209"/>
      <c r="T294" s="210"/>
      <c r="AT294" s="204" t="s">
        <v>177</v>
      </c>
      <c r="AU294" s="204" t="s">
        <v>83</v>
      </c>
      <c r="AV294" s="13" t="s">
        <v>123</v>
      </c>
      <c r="AW294" s="13" t="s">
        <v>36</v>
      </c>
      <c r="AX294" s="13" t="s">
        <v>81</v>
      </c>
      <c r="AY294" s="204" t="s">
        <v>169</v>
      </c>
    </row>
    <row r="295" spans="2:65" s="1" customFormat="1" ht="25.5" customHeight="1">
      <c r="B295" s="174"/>
      <c r="C295" s="175" t="s">
        <v>343</v>
      </c>
      <c r="D295" s="175" t="s">
        <v>172</v>
      </c>
      <c r="E295" s="176" t="s">
        <v>865</v>
      </c>
      <c r="F295" s="177" t="s">
        <v>866</v>
      </c>
      <c r="G295" s="178" t="s">
        <v>94</v>
      </c>
      <c r="H295" s="179">
        <v>1299.058</v>
      </c>
      <c r="I295" s="180"/>
      <c r="J295" s="181">
        <f>ROUND(I295*H295,2)</f>
        <v>0</v>
      </c>
      <c r="K295" s="177" t="s">
        <v>175</v>
      </c>
      <c r="L295" s="41"/>
      <c r="M295" s="182" t="s">
        <v>5</v>
      </c>
      <c r="N295" s="183" t="s">
        <v>44</v>
      </c>
      <c r="O295" s="42"/>
      <c r="P295" s="184">
        <f>O295*H295</f>
        <v>0</v>
      </c>
      <c r="Q295" s="184">
        <v>0</v>
      </c>
      <c r="R295" s="184">
        <f>Q295*H295</f>
        <v>0</v>
      </c>
      <c r="S295" s="184">
        <v>0</v>
      </c>
      <c r="T295" s="185">
        <f>S295*H295</f>
        <v>0</v>
      </c>
      <c r="AR295" s="24" t="s">
        <v>123</v>
      </c>
      <c r="AT295" s="24" t="s">
        <v>172</v>
      </c>
      <c r="AU295" s="24" t="s">
        <v>83</v>
      </c>
      <c r="AY295" s="24" t="s">
        <v>169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24" t="s">
        <v>81</v>
      </c>
      <c r="BK295" s="186">
        <f>ROUND(I295*H295,2)</f>
        <v>0</v>
      </c>
      <c r="BL295" s="24" t="s">
        <v>123</v>
      </c>
      <c r="BM295" s="24" t="s">
        <v>867</v>
      </c>
    </row>
    <row r="296" spans="2:51" s="12" customFormat="1" ht="13.5">
      <c r="B296" s="195"/>
      <c r="D296" s="188" t="s">
        <v>177</v>
      </c>
      <c r="E296" s="196" t="s">
        <v>5</v>
      </c>
      <c r="F296" s="197" t="s">
        <v>682</v>
      </c>
      <c r="H296" s="198">
        <v>1299.058</v>
      </c>
      <c r="I296" s="199"/>
      <c r="L296" s="195"/>
      <c r="M296" s="200"/>
      <c r="N296" s="201"/>
      <c r="O296" s="201"/>
      <c r="P296" s="201"/>
      <c r="Q296" s="201"/>
      <c r="R296" s="201"/>
      <c r="S296" s="201"/>
      <c r="T296" s="202"/>
      <c r="AT296" s="196" t="s">
        <v>177</v>
      </c>
      <c r="AU296" s="196" t="s">
        <v>83</v>
      </c>
      <c r="AV296" s="12" t="s">
        <v>83</v>
      </c>
      <c r="AW296" s="12" t="s">
        <v>36</v>
      </c>
      <c r="AX296" s="12" t="s">
        <v>73</v>
      </c>
      <c r="AY296" s="196" t="s">
        <v>169</v>
      </c>
    </row>
    <row r="297" spans="2:51" s="13" customFormat="1" ht="13.5">
      <c r="B297" s="203"/>
      <c r="D297" s="188" t="s">
        <v>177</v>
      </c>
      <c r="E297" s="204" t="s">
        <v>5</v>
      </c>
      <c r="F297" s="205" t="s">
        <v>182</v>
      </c>
      <c r="H297" s="206">
        <v>1299.058</v>
      </c>
      <c r="I297" s="207"/>
      <c r="L297" s="203"/>
      <c r="M297" s="208"/>
      <c r="N297" s="209"/>
      <c r="O297" s="209"/>
      <c r="P297" s="209"/>
      <c r="Q297" s="209"/>
      <c r="R297" s="209"/>
      <c r="S297" s="209"/>
      <c r="T297" s="210"/>
      <c r="AT297" s="204" t="s">
        <v>177</v>
      </c>
      <c r="AU297" s="204" t="s">
        <v>83</v>
      </c>
      <c r="AV297" s="13" t="s">
        <v>123</v>
      </c>
      <c r="AW297" s="13" t="s">
        <v>36</v>
      </c>
      <c r="AX297" s="13" t="s">
        <v>81</v>
      </c>
      <c r="AY297" s="204" t="s">
        <v>169</v>
      </c>
    </row>
    <row r="298" spans="2:65" s="1" customFormat="1" ht="25.5" customHeight="1">
      <c r="B298" s="174"/>
      <c r="C298" s="175" t="s">
        <v>350</v>
      </c>
      <c r="D298" s="175" t="s">
        <v>172</v>
      </c>
      <c r="E298" s="176" t="s">
        <v>868</v>
      </c>
      <c r="F298" s="177" t="s">
        <v>869</v>
      </c>
      <c r="G298" s="178" t="s">
        <v>115</v>
      </c>
      <c r="H298" s="179">
        <v>72.115</v>
      </c>
      <c r="I298" s="180"/>
      <c r="J298" s="181">
        <f>ROUND(I298*H298,2)</f>
        <v>0</v>
      </c>
      <c r="K298" s="177" t="s">
        <v>175</v>
      </c>
      <c r="L298" s="41"/>
      <c r="M298" s="182" t="s">
        <v>5</v>
      </c>
      <c r="N298" s="183" t="s">
        <v>44</v>
      </c>
      <c r="O298" s="42"/>
      <c r="P298" s="184">
        <f>O298*H298</f>
        <v>0</v>
      </c>
      <c r="Q298" s="184">
        <v>0</v>
      </c>
      <c r="R298" s="184">
        <f>Q298*H298</f>
        <v>0</v>
      </c>
      <c r="S298" s="184">
        <v>0</v>
      </c>
      <c r="T298" s="185">
        <f>S298*H298</f>
        <v>0</v>
      </c>
      <c r="AR298" s="24" t="s">
        <v>123</v>
      </c>
      <c r="AT298" s="24" t="s">
        <v>172</v>
      </c>
      <c r="AU298" s="24" t="s">
        <v>83</v>
      </c>
      <c r="AY298" s="24" t="s">
        <v>169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24" t="s">
        <v>81</v>
      </c>
      <c r="BK298" s="186">
        <f>ROUND(I298*H298,2)</f>
        <v>0</v>
      </c>
      <c r="BL298" s="24" t="s">
        <v>123</v>
      </c>
      <c r="BM298" s="24" t="s">
        <v>870</v>
      </c>
    </row>
    <row r="299" spans="2:51" s="11" customFormat="1" ht="13.5">
      <c r="B299" s="187"/>
      <c r="D299" s="188" t="s">
        <v>177</v>
      </c>
      <c r="E299" s="189" t="s">
        <v>5</v>
      </c>
      <c r="F299" s="190" t="s">
        <v>871</v>
      </c>
      <c r="H299" s="189" t="s">
        <v>5</v>
      </c>
      <c r="I299" s="191"/>
      <c r="L299" s="187"/>
      <c r="M299" s="192"/>
      <c r="N299" s="193"/>
      <c r="O299" s="193"/>
      <c r="P299" s="193"/>
      <c r="Q299" s="193"/>
      <c r="R299" s="193"/>
      <c r="S299" s="193"/>
      <c r="T299" s="194"/>
      <c r="AT299" s="189" t="s">
        <v>177</v>
      </c>
      <c r="AU299" s="189" t="s">
        <v>83</v>
      </c>
      <c r="AV299" s="11" t="s">
        <v>81</v>
      </c>
      <c r="AW299" s="11" t="s">
        <v>36</v>
      </c>
      <c r="AX299" s="11" t="s">
        <v>73</v>
      </c>
      <c r="AY299" s="189" t="s">
        <v>169</v>
      </c>
    </row>
    <row r="300" spans="2:51" s="11" customFormat="1" ht="13.5">
      <c r="B300" s="187"/>
      <c r="D300" s="188" t="s">
        <v>177</v>
      </c>
      <c r="E300" s="189" t="s">
        <v>5</v>
      </c>
      <c r="F300" s="190" t="s">
        <v>872</v>
      </c>
      <c r="H300" s="189" t="s">
        <v>5</v>
      </c>
      <c r="I300" s="191"/>
      <c r="L300" s="187"/>
      <c r="M300" s="192"/>
      <c r="N300" s="193"/>
      <c r="O300" s="193"/>
      <c r="P300" s="193"/>
      <c r="Q300" s="193"/>
      <c r="R300" s="193"/>
      <c r="S300" s="193"/>
      <c r="T300" s="194"/>
      <c r="AT300" s="189" t="s">
        <v>177</v>
      </c>
      <c r="AU300" s="189" t="s">
        <v>83</v>
      </c>
      <c r="AV300" s="11" t="s">
        <v>81</v>
      </c>
      <c r="AW300" s="11" t="s">
        <v>36</v>
      </c>
      <c r="AX300" s="11" t="s">
        <v>73</v>
      </c>
      <c r="AY300" s="189" t="s">
        <v>169</v>
      </c>
    </row>
    <row r="301" spans="2:51" s="11" customFormat="1" ht="13.5">
      <c r="B301" s="187"/>
      <c r="D301" s="188" t="s">
        <v>177</v>
      </c>
      <c r="E301" s="189" t="s">
        <v>5</v>
      </c>
      <c r="F301" s="190" t="s">
        <v>873</v>
      </c>
      <c r="H301" s="189" t="s">
        <v>5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9" t="s">
        <v>177</v>
      </c>
      <c r="AU301" s="189" t="s">
        <v>83</v>
      </c>
      <c r="AV301" s="11" t="s">
        <v>81</v>
      </c>
      <c r="AW301" s="11" t="s">
        <v>36</v>
      </c>
      <c r="AX301" s="11" t="s">
        <v>73</v>
      </c>
      <c r="AY301" s="189" t="s">
        <v>169</v>
      </c>
    </row>
    <row r="302" spans="2:51" s="12" customFormat="1" ht="13.5">
      <c r="B302" s="195"/>
      <c r="D302" s="188" t="s">
        <v>177</v>
      </c>
      <c r="E302" s="196" t="s">
        <v>5</v>
      </c>
      <c r="F302" s="197" t="s">
        <v>874</v>
      </c>
      <c r="H302" s="198">
        <v>72.115</v>
      </c>
      <c r="I302" s="199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6" t="s">
        <v>177</v>
      </c>
      <c r="AU302" s="196" t="s">
        <v>83</v>
      </c>
      <c r="AV302" s="12" t="s">
        <v>83</v>
      </c>
      <c r="AW302" s="12" t="s">
        <v>36</v>
      </c>
      <c r="AX302" s="12" t="s">
        <v>73</v>
      </c>
      <c r="AY302" s="196" t="s">
        <v>169</v>
      </c>
    </row>
    <row r="303" spans="2:51" s="14" customFormat="1" ht="13.5">
      <c r="B303" s="211"/>
      <c r="D303" s="188" t="s">
        <v>177</v>
      </c>
      <c r="E303" s="212" t="s">
        <v>664</v>
      </c>
      <c r="F303" s="213" t="s">
        <v>193</v>
      </c>
      <c r="H303" s="214">
        <v>72.115</v>
      </c>
      <c r="I303" s="215"/>
      <c r="L303" s="211"/>
      <c r="M303" s="216"/>
      <c r="N303" s="217"/>
      <c r="O303" s="217"/>
      <c r="P303" s="217"/>
      <c r="Q303" s="217"/>
      <c r="R303" s="217"/>
      <c r="S303" s="217"/>
      <c r="T303" s="218"/>
      <c r="AT303" s="212" t="s">
        <v>177</v>
      </c>
      <c r="AU303" s="212" t="s">
        <v>83</v>
      </c>
      <c r="AV303" s="14" t="s">
        <v>170</v>
      </c>
      <c r="AW303" s="14" t="s">
        <v>36</v>
      </c>
      <c r="AX303" s="14" t="s">
        <v>73</v>
      </c>
      <c r="AY303" s="212" t="s">
        <v>169</v>
      </c>
    </row>
    <row r="304" spans="2:51" s="13" customFormat="1" ht="13.5">
      <c r="B304" s="203"/>
      <c r="D304" s="188" t="s">
        <v>177</v>
      </c>
      <c r="E304" s="204" t="s">
        <v>5</v>
      </c>
      <c r="F304" s="205" t="s">
        <v>182</v>
      </c>
      <c r="H304" s="206">
        <v>72.115</v>
      </c>
      <c r="I304" s="207"/>
      <c r="L304" s="203"/>
      <c r="M304" s="208"/>
      <c r="N304" s="209"/>
      <c r="O304" s="209"/>
      <c r="P304" s="209"/>
      <c r="Q304" s="209"/>
      <c r="R304" s="209"/>
      <c r="S304" s="209"/>
      <c r="T304" s="210"/>
      <c r="AT304" s="204" t="s">
        <v>177</v>
      </c>
      <c r="AU304" s="204" t="s">
        <v>83</v>
      </c>
      <c r="AV304" s="13" t="s">
        <v>123</v>
      </c>
      <c r="AW304" s="13" t="s">
        <v>36</v>
      </c>
      <c r="AX304" s="13" t="s">
        <v>81</v>
      </c>
      <c r="AY304" s="204" t="s">
        <v>169</v>
      </c>
    </row>
    <row r="305" spans="2:65" s="1" customFormat="1" ht="25.5" customHeight="1">
      <c r="B305" s="174"/>
      <c r="C305" s="175" t="s">
        <v>355</v>
      </c>
      <c r="D305" s="175" t="s">
        <v>172</v>
      </c>
      <c r="E305" s="176" t="s">
        <v>875</v>
      </c>
      <c r="F305" s="177" t="s">
        <v>876</v>
      </c>
      <c r="G305" s="178" t="s">
        <v>115</v>
      </c>
      <c r="H305" s="179">
        <v>4326.9</v>
      </c>
      <c r="I305" s="180"/>
      <c r="J305" s="181">
        <f>ROUND(I305*H305,2)</f>
        <v>0</v>
      </c>
      <c r="K305" s="177" t="s">
        <v>175</v>
      </c>
      <c r="L305" s="41"/>
      <c r="M305" s="182" t="s">
        <v>5</v>
      </c>
      <c r="N305" s="183" t="s">
        <v>44</v>
      </c>
      <c r="O305" s="42"/>
      <c r="P305" s="184">
        <f>O305*H305</f>
        <v>0</v>
      </c>
      <c r="Q305" s="184">
        <v>0</v>
      </c>
      <c r="R305" s="184">
        <f>Q305*H305</f>
        <v>0</v>
      </c>
      <c r="S305" s="184">
        <v>0</v>
      </c>
      <c r="T305" s="185">
        <f>S305*H305</f>
        <v>0</v>
      </c>
      <c r="AR305" s="24" t="s">
        <v>123</v>
      </c>
      <c r="AT305" s="24" t="s">
        <v>172</v>
      </c>
      <c r="AU305" s="24" t="s">
        <v>83</v>
      </c>
      <c r="AY305" s="24" t="s">
        <v>169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24" t="s">
        <v>81</v>
      </c>
      <c r="BK305" s="186">
        <f>ROUND(I305*H305,2)</f>
        <v>0</v>
      </c>
      <c r="BL305" s="24" t="s">
        <v>123</v>
      </c>
      <c r="BM305" s="24" t="s">
        <v>877</v>
      </c>
    </row>
    <row r="306" spans="2:51" s="11" customFormat="1" ht="13.5">
      <c r="B306" s="187"/>
      <c r="D306" s="188" t="s">
        <v>177</v>
      </c>
      <c r="E306" s="189" t="s">
        <v>5</v>
      </c>
      <c r="F306" s="190" t="s">
        <v>199</v>
      </c>
      <c r="H306" s="189" t="s">
        <v>5</v>
      </c>
      <c r="I306" s="191"/>
      <c r="L306" s="187"/>
      <c r="M306" s="192"/>
      <c r="N306" s="193"/>
      <c r="O306" s="193"/>
      <c r="P306" s="193"/>
      <c r="Q306" s="193"/>
      <c r="R306" s="193"/>
      <c r="S306" s="193"/>
      <c r="T306" s="194"/>
      <c r="AT306" s="189" t="s">
        <v>177</v>
      </c>
      <c r="AU306" s="189" t="s">
        <v>83</v>
      </c>
      <c r="AV306" s="11" t="s">
        <v>81</v>
      </c>
      <c r="AW306" s="11" t="s">
        <v>36</v>
      </c>
      <c r="AX306" s="11" t="s">
        <v>73</v>
      </c>
      <c r="AY306" s="189" t="s">
        <v>169</v>
      </c>
    </row>
    <row r="307" spans="2:51" s="11" customFormat="1" ht="13.5">
      <c r="B307" s="187"/>
      <c r="D307" s="188" t="s">
        <v>177</v>
      </c>
      <c r="E307" s="189" t="s">
        <v>5</v>
      </c>
      <c r="F307" s="190" t="s">
        <v>878</v>
      </c>
      <c r="H307" s="189" t="s">
        <v>5</v>
      </c>
      <c r="I307" s="191"/>
      <c r="L307" s="187"/>
      <c r="M307" s="192"/>
      <c r="N307" s="193"/>
      <c r="O307" s="193"/>
      <c r="P307" s="193"/>
      <c r="Q307" s="193"/>
      <c r="R307" s="193"/>
      <c r="S307" s="193"/>
      <c r="T307" s="194"/>
      <c r="AT307" s="189" t="s">
        <v>177</v>
      </c>
      <c r="AU307" s="189" t="s">
        <v>83</v>
      </c>
      <c r="AV307" s="11" t="s">
        <v>81</v>
      </c>
      <c r="AW307" s="11" t="s">
        <v>36</v>
      </c>
      <c r="AX307" s="11" t="s">
        <v>73</v>
      </c>
      <c r="AY307" s="189" t="s">
        <v>169</v>
      </c>
    </row>
    <row r="308" spans="2:51" s="12" customFormat="1" ht="13.5">
      <c r="B308" s="195"/>
      <c r="D308" s="188" t="s">
        <v>177</v>
      </c>
      <c r="E308" s="196" t="s">
        <v>5</v>
      </c>
      <c r="F308" s="197" t="s">
        <v>879</v>
      </c>
      <c r="H308" s="198">
        <v>4326.9</v>
      </c>
      <c r="I308" s="199"/>
      <c r="L308" s="195"/>
      <c r="M308" s="200"/>
      <c r="N308" s="201"/>
      <c r="O308" s="201"/>
      <c r="P308" s="201"/>
      <c r="Q308" s="201"/>
      <c r="R308" s="201"/>
      <c r="S308" s="201"/>
      <c r="T308" s="202"/>
      <c r="AT308" s="196" t="s">
        <v>177</v>
      </c>
      <c r="AU308" s="196" t="s">
        <v>83</v>
      </c>
      <c r="AV308" s="12" t="s">
        <v>83</v>
      </c>
      <c r="AW308" s="12" t="s">
        <v>36</v>
      </c>
      <c r="AX308" s="12" t="s">
        <v>73</v>
      </c>
      <c r="AY308" s="196" t="s">
        <v>169</v>
      </c>
    </row>
    <row r="309" spans="2:51" s="13" customFormat="1" ht="13.5">
      <c r="B309" s="203"/>
      <c r="D309" s="188" t="s">
        <v>177</v>
      </c>
      <c r="E309" s="204" t="s">
        <v>5</v>
      </c>
      <c r="F309" s="205" t="s">
        <v>182</v>
      </c>
      <c r="H309" s="206">
        <v>4326.9</v>
      </c>
      <c r="I309" s="207"/>
      <c r="L309" s="203"/>
      <c r="M309" s="208"/>
      <c r="N309" s="209"/>
      <c r="O309" s="209"/>
      <c r="P309" s="209"/>
      <c r="Q309" s="209"/>
      <c r="R309" s="209"/>
      <c r="S309" s="209"/>
      <c r="T309" s="210"/>
      <c r="AT309" s="204" t="s">
        <v>177</v>
      </c>
      <c r="AU309" s="204" t="s">
        <v>83</v>
      </c>
      <c r="AV309" s="13" t="s">
        <v>123</v>
      </c>
      <c r="AW309" s="13" t="s">
        <v>36</v>
      </c>
      <c r="AX309" s="13" t="s">
        <v>81</v>
      </c>
      <c r="AY309" s="204" t="s">
        <v>169</v>
      </c>
    </row>
    <row r="310" spans="2:65" s="1" customFormat="1" ht="25.5" customHeight="1">
      <c r="B310" s="174"/>
      <c r="C310" s="175" t="s">
        <v>359</v>
      </c>
      <c r="D310" s="175" t="s">
        <v>172</v>
      </c>
      <c r="E310" s="176" t="s">
        <v>880</v>
      </c>
      <c r="F310" s="177" t="s">
        <v>881</v>
      </c>
      <c r="G310" s="178" t="s">
        <v>115</v>
      </c>
      <c r="H310" s="179">
        <v>72.115</v>
      </c>
      <c r="I310" s="180"/>
      <c r="J310" s="181">
        <f>ROUND(I310*H310,2)</f>
        <v>0</v>
      </c>
      <c r="K310" s="177" t="s">
        <v>175</v>
      </c>
      <c r="L310" s="41"/>
      <c r="M310" s="182" t="s">
        <v>5</v>
      </c>
      <c r="N310" s="183" t="s">
        <v>44</v>
      </c>
      <c r="O310" s="42"/>
      <c r="P310" s="184">
        <f>O310*H310</f>
        <v>0</v>
      </c>
      <c r="Q310" s="184">
        <v>0</v>
      </c>
      <c r="R310" s="184">
        <f>Q310*H310</f>
        <v>0</v>
      </c>
      <c r="S310" s="184">
        <v>0</v>
      </c>
      <c r="T310" s="185">
        <f>S310*H310</f>
        <v>0</v>
      </c>
      <c r="AR310" s="24" t="s">
        <v>123</v>
      </c>
      <c r="AT310" s="24" t="s">
        <v>172</v>
      </c>
      <c r="AU310" s="24" t="s">
        <v>83</v>
      </c>
      <c r="AY310" s="24" t="s">
        <v>169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24" t="s">
        <v>81</v>
      </c>
      <c r="BK310" s="186">
        <f>ROUND(I310*H310,2)</f>
        <v>0</v>
      </c>
      <c r="BL310" s="24" t="s">
        <v>123</v>
      </c>
      <c r="BM310" s="24" t="s">
        <v>882</v>
      </c>
    </row>
    <row r="311" spans="2:51" s="12" customFormat="1" ht="13.5">
      <c r="B311" s="195"/>
      <c r="D311" s="188" t="s">
        <v>177</v>
      </c>
      <c r="E311" s="196" t="s">
        <v>5</v>
      </c>
      <c r="F311" s="197" t="s">
        <v>664</v>
      </c>
      <c r="H311" s="198">
        <v>72.115</v>
      </c>
      <c r="I311" s="199"/>
      <c r="L311" s="195"/>
      <c r="M311" s="200"/>
      <c r="N311" s="201"/>
      <c r="O311" s="201"/>
      <c r="P311" s="201"/>
      <c r="Q311" s="201"/>
      <c r="R311" s="201"/>
      <c r="S311" s="201"/>
      <c r="T311" s="202"/>
      <c r="AT311" s="196" t="s">
        <v>177</v>
      </c>
      <c r="AU311" s="196" t="s">
        <v>83</v>
      </c>
      <c r="AV311" s="12" t="s">
        <v>83</v>
      </c>
      <c r="AW311" s="12" t="s">
        <v>36</v>
      </c>
      <c r="AX311" s="12" t="s">
        <v>73</v>
      </c>
      <c r="AY311" s="196" t="s">
        <v>169</v>
      </c>
    </row>
    <row r="312" spans="2:51" s="13" customFormat="1" ht="13.5">
      <c r="B312" s="203"/>
      <c r="D312" s="188" t="s">
        <v>177</v>
      </c>
      <c r="E312" s="204" t="s">
        <v>5</v>
      </c>
      <c r="F312" s="205" t="s">
        <v>182</v>
      </c>
      <c r="H312" s="206">
        <v>72.115</v>
      </c>
      <c r="I312" s="207"/>
      <c r="L312" s="203"/>
      <c r="M312" s="208"/>
      <c r="N312" s="209"/>
      <c r="O312" s="209"/>
      <c r="P312" s="209"/>
      <c r="Q312" s="209"/>
      <c r="R312" s="209"/>
      <c r="S312" s="209"/>
      <c r="T312" s="210"/>
      <c r="AT312" s="204" t="s">
        <v>177</v>
      </c>
      <c r="AU312" s="204" t="s">
        <v>83</v>
      </c>
      <c r="AV312" s="13" t="s">
        <v>123</v>
      </c>
      <c r="AW312" s="13" t="s">
        <v>36</v>
      </c>
      <c r="AX312" s="13" t="s">
        <v>81</v>
      </c>
      <c r="AY312" s="204" t="s">
        <v>169</v>
      </c>
    </row>
    <row r="313" spans="2:65" s="1" customFormat="1" ht="25.5" customHeight="1">
      <c r="B313" s="174"/>
      <c r="C313" s="175" t="s">
        <v>364</v>
      </c>
      <c r="D313" s="175" t="s">
        <v>172</v>
      </c>
      <c r="E313" s="176" t="s">
        <v>883</v>
      </c>
      <c r="F313" s="177" t="s">
        <v>884</v>
      </c>
      <c r="G313" s="178" t="s">
        <v>94</v>
      </c>
      <c r="H313" s="179">
        <v>12.784</v>
      </c>
      <c r="I313" s="180"/>
      <c r="J313" s="181">
        <f>ROUND(I313*H313,2)</f>
        <v>0</v>
      </c>
      <c r="K313" s="177" t="s">
        <v>175</v>
      </c>
      <c r="L313" s="41"/>
      <c r="M313" s="182" t="s">
        <v>5</v>
      </c>
      <c r="N313" s="183" t="s">
        <v>44</v>
      </c>
      <c r="O313" s="42"/>
      <c r="P313" s="184">
        <f>O313*H313</f>
        <v>0</v>
      </c>
      <c r="Q313" s="184">
        <v>0</v>
      </c>
      <c r="R313" s="184">
        <f>Q313*H313</f>
        <v>0</v>
      </c>
      <c r="S313" s="184">
        <v>0</v>
      </c>
      <c r="T313" s="185">
        <f>S313*H313</f>
        <v>0</v>
      </c>
      <c r="AR313" s="24" t="s">
        <v>123</v>
      </c>
      <c r="AT313" s="24" t="s">
        <v>172</v>
      </c>
      <c r="AU313" s="24" t="s">
        <v>83</v>
      </c>
      <c r="AY313" s="24" t="s">
        <v>169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24" t="s">
        <v>81</v>
      </c>
      <c r="BK313" s="186">
        <f>ROUND(I313*H313,2)</f>
        <v>0</v>
      </c>
      <c r="BL313" s="24" t="s">
        <v>123</v>
      </c>
      <c r="BM313" s="24" t="s">
        <v>885</v>
      </c>
    </row>
    <row r="314" spans="2:51" s="11" customFormat="1" ht="13.5">
      <c r="B314" s="187"/>
      <c r="D314" s="188" t="s">
        <v>177</v>
      </c>
      <c r="E314" s="189" t="s">
        <v>5</v>
      </c>
      <c r="F314" s="190" t="s">
        <v>871</v>
      </c>
      <c r="H314" s="189" t="s">
        <v>5</v>
      </c>
      <c r="I314" s="191"/>
      <c r="L314" s="187"/>
      <c r="M314" s="192"/>
      <c r="N314" s="193"/>
      <c r="O314" s="193"/>
      <c r="P314" s="193"/>
      <c r="Q314" s="193"/>
      <c r="R314" s="193"/>
      <c r="S314" s="193"/>
      <c r="T314" s="194"/>
      <c r="AT314" s="189" t="s">
        <v>177</v>
      </c>
      <c r="AU314" s="189" t="s">
        <v>83</v>
      </c>
      <c r="AV314" s="11" t="s">
        <v>81</v>
      </c>
      <c r="AW314" s="11" t="s">
        <v>36</v>
      </c>
      <c r="AX314" s="11" t="s">
        <v>73</v>
      </c>
      <c r="AY314" s="189" t="s">
        <v>169</v>
      </c>
    </row>
    <row r="315" spans="2:51" s="11" customFormat="1" ht="13.5">
      <c r="B315" s="187"/>
      <c r="D315" s="188" t="s">
        <v>177</v>
      </c>
      <c r="E315" s="189" t="s">
        <v>5</v>
      </c>
      <c r="F315" s="190" t="s">
        <v>872</v>
      </c>
      <c r="H315" s="189" t="s">
        <v>5</v>
      </c>
      <c r="I315" s="191"/>
      <c r="L315" s="187"/>
      <c r="M315" s="192"/>
      <c r="N315" s="193"/>
      <c r="O315" s="193"/>
      <c r="P315" s="193"/>
      <c r="Q315" s="193"/>
      <c r="R315" s="193"/>
      <c r="S315" s="193"/>
      <c r="T315" s="194"/>
      <c r="AT315" s="189" t="s">
        <v>177</v>
      </c>
      <c r="AU315" s="189" t="s">
        <v>83</v>
      </c>
      <c r="AV315" s="11" t="s">
        <v>81</v>
      </c>
      <c r="AW315" s="11" t="s">
        <v>36</v>
      </c>
      <c r="AX315" s="11" t="s">
        <v>73</v>
      </c>
      <c r="AY315" s="189" t="s">
        <v>169</v>
      </c>
    </row>
    <row r="316" spans="2:51" s="11" customFormat="1" ht="13.5">
      <c r="B316" s="187"/>
      <c r="D316" s="188" t="s">
        <v>177</v>
      </c>
      <c r="E316" s="189" t="s">
        <v>5</v>
      </c>
      <c r="F316" s="190" t="s">
        <v>873</v>
      </c>
      <c r="H316" s="189" t="s">
        <v>5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9" t="s">
        <v>177</v>
      </c>
      <c r="AU316" s="189" t="s">
        <v>83</v>
      </c>
      <c r="AV316" s="11" t="s">
        <v>81</v>
      </c>
      <c r="AW316" s="11" t="s">
        <v>36</v>
      </c>
      <c r="AX316" s="11" t="s">
        <v>73</v>
      </c>
      <c r="AY316" s="189" t="s">
        <v>169</v>
      </c>
    </row>
    <row r="317" spans="2:51" s="12" customFormat="1" ht="13.5">
      <c r="B317" s="195"/>
      <c r="D317" s="188" t="s">
        <v>177</v>
      </c>
      <c r="E317" s="196" t="s">
        <v>5</v>
      </c>
      <c r="F317" s="197" t="s">
        <v>886</v>
      </c>
      <c r="H317" s="198">
        <v>12.784</v>
      </c>
      <c r="I317" s="199"/>
      <c r="L317" s="195"/>
      <c r="M317" s="200"/>
      <c r="N317" s="201"/>
      <c r="O317" s="201"/>
      <c r="P317" s="201"/>
      <c r="Q317" s="201"/>
      <c r="R317" s="201"/>
      <c r="S317" s="201"/>
      <c r="T317" s="202"/>
      <c r="AT317" s="196" t="s">
        <v>177</v>
      </c>
      <c r="AU317" s="196" t="s">
        <v>83</v>
      </c>
      <c r="AV317" s="12" t="s">
        <v>83</v>
      </c>
      <c r="AW317" s="12" t="s">
        <v>36</v>
      </c>
      <c r="AX317" s="12" t="s">
        <v>73</v>
      </c>
      <c r="AY317" s="196" t="s">
        <v>169</v>
      </c>
    </row>
    <row r="318" spans="2:51" s="14" customFormat="1" ht="13.5">
      <c r="B318" s="211"/>
      <c r="D318" s="188" t="s">
        <v>177</v>
      </c>
      <c r="E318" s="212" t="s">
        <v>666</v>
      </c>
      <c r="F318" s="213" t="s">
        <v>193</v>
      </c>
      <c r="H318" s="214">
        <v>12.784</v>
      </c>
      <c r="I318" s="215"/>
      <c r="L318" s="211"/>
      <c r="M318" s="216"/>
      <c r="N318" s="217"/>
      <c r="O318" s="217"/>
      <c r="P318" s="217"/>
      <c r="Q318" s="217"/>
      <c r="R318" s="217"/>
      <c r="S318" s="217"/>
      <c r="T318" s="218"/>
      <c r="AT318" s="212" t="s">
        <v>177</v>
      </c>
      <c r="AU318" s="212" t="s">
        <v>83</v>
      </c>
      <c r="AV318" s="14" t="s">
        <v>170</v>
      </c>
      <c r="AW318" s="14" t="s">
        <v>36</v>
      </c>
      <c r="AX318" s="14" t="s">
        <v>73</v>
      </c>
      <c r="AY318" s="212" t="s">
        <v>169</v>
      </c>
    </row>
    <row r="319" spans="2:51" s="13" customFormat="1" ht="13.5">
      <c r="B319" s="203"/>
      <c r="D319" s="188" t="s">
        <v>177</v>
      </c>
      <c r="E319" s="204" t="s">
        <v>5</v>
      </c>
      <c r="F319" s="205" t="s">
        <v>182</v>
      </c>
      <c r="H319" s="206">
        <v>12.784</v>
      </c>
      <c r="I319" s="207"/>
      <c r="L319" s="203"/>
      <c r="M319" s="208"/>
      <c r="N319" s="209"/>
      <c r="O319" s="209"/>
      <c r="P319" s="209"/>
      <c r="Q319" s="209"/>
      <c r="R319" s="209"/>
      <c r="S319" s="209"/>
      <c r="T319" s="210"/>
      <c r="AT319" s="204" t="s">
        <v>177</v>
      </c>
      <c r="AU319" s="204" t="s">
        <v>83</v>
      </c>
      <c r="AV319" s="13" t="s">
        <v>123</v>
      </c>
      <c r="AW319" s="13" t="s">
        <v>36</v>
      </c>
      <c r="AX319" s="13" t="s">
        <v>81</v>
      </c>
      <c r="AY319" s="204" t="s">
        <v>169</v>
      </c>
    </row>
    <row r="320" spans="2:65" s="1" customFormat="1" ht="25.5" customHeight="1">
      <c r="B320" s="174"/>
      <c r="C320" s="175" t="s">
        <v>370</v>
      </c>
      <c r="D320" s="175" t="s">
        <v>172</v>
      </c>
      <c r="E320" s="176" t="s">
        <v>887</v>
      </c>
      <c r="F320" s="177" t="s">
        <v>888</v>
      </c>
      <c r="G320" s="178" t="s">
        <v>94</v>
      </c>
      <c r="H320" s="179">
        <v>767.04</v>
      </c>
      <c r="I320" s="180"/>
      <c r="J320" s="181">
        <f>ROUND(I320*H320,2)</f>
        <v>0</v>
      </c>
      <c r="K320" s="177" t="s">
        <v>175</v>
      </c>
      <c r="L320" s="41"/>
      <c r="M320" s="182" t="s">
        <v>5</v>
      </c>
      <c r="N320" s="183" t="s">
        <v>44</v>
      </c>
      <c r="O320" s="42"/>
      <c r="P320" s="184">
        <f>O320*H320</f>
        <v>0</v>
      </c>
      <c r="Q320" s="184">
        <v>0</v>
      </c>
      <c r="R320" s="184">
        <f>Q320*H320</f>
        <v>0</v>
      </c>
      <c r="S320" s="184">
        <v>0</v>
      </c>
      <c r="T320" s="185">
        <f>S320*H320</f>
        <v>0</v>
      </c>
      <c r="AR320" s="24" t="s">
        <v>123</v>
      </c>
      <c r="AT320" s="24" t="s">
        <v>172</v>
      </c>
      <c r="AU320" s="24" t="s">
        <v>83</v>
      </c>
      <c r="AY320" s="24" t="s">
        <v>169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24" t="s">
        <v>81</v>
      </c>
      <c r="BK320" s="186">
        <f>ROUND(I320*H320,2)</f>
        <v>0</v>
      </c>
      <c r="BL320" s="24" t="s">
        <v>123</v>
      </c>
      <c r="BM320" s="24" t="s">
        <v>889</v>
      </c>
    </row>
    <row r="321" spans="2:51" s="11" customFormat="1" ht="13.5">
      <c r="B321" s="187"/>
      <c r="D321" s="188" t="s">
        <v>177</v>
      </c>
      <c r="E321" s="189" t="s">
        <v>5</v>
      </c>
      <c r="F321" s="190" t="s">
        <v>199</v>
      </c>
      <c r="H321" s="189" t="s">
        <v>5</v>
      </c>
      <c r="I321" s="191"/>
      <c r="L321" s="187"/>
      <c r="M321" s="192"/>
      <c r="N321" s="193"/>
      <c r="O321" s="193"/>
      <c r="P321" s="193"/>
      <c r="Q321" s="193"/>
      <c r="R321" s="193"/>
      <c r="S321" s="193"/>
      <c r="T321" s="194"/>
      <c r="AT321" s="189" t="s">
        <v>177</v>
      </c>
      <c r="AU321" s="189" t="s">
        <v>83</v>
      </c>
      <c r="AV321" s="11" t="s">
        <v>81</v>
      </c>
      <c r="AW321" s="11" t="s">
        <v>36</v>
      </c>
      <c r="AX321" s="11" t="s">
        <v>73</v>
      </c>
      <c r="AY321" s="189" t="s">
        <v>169</v>
      </c>
    </row>
    <row r="322" spans="2:51" s="11" customFormat="1" ht="13.5">
      <c r="B322" s="187"/>
      <c r="D322" s="188" t="s">
        <v>177</v>
      </c>
      <c r="E322" s="189" t="s">
        <v>5</v>
      </c>
      <c r="F322" s="190" t="s">
        <v>878</v>
      </c>
      <c r="H322" s="189" t="s">
        <v>5</v>
      </c>
      <c r="I322" s="191"/>
      <c r="L322" s="187"/>
      <c r="M322" s="192"/>
      <c r="N322" s="193"/>
      <c r="O322" s="193"/>
      <c r="P322" s="193"/>
      <c r="Q322" s="193"/>
      <c r="R322" s="193"/>
      <c r="S322" s="193"/>
      <c r="T322" s="194"/>
      <c r="AT322" s="189" t="s">
        <v>177</v>
      </c>
      <c r="AU322" s="189" t="s">
        <v>83</v>
      </c>
      <c r="AV322" s="11" t="s">
        <v>81</v>
      </c>
      <c r="AW322" s="11" t="s">
        <v>36</v>
      </c>
      <c r="AX322" s="11" t="s">
        <v>73</v>
      </c>
      <c r="AY322" s="189" t="s">
        <v>169</v>
      </c>
    </row>
    <row r="323" spans="2:51" s="12" customFormat="1" ht="13.5">
      <c r="B323" s="195"/>
      <c r="D323" s="188" t="s">
        <v>177</v>
      </c>
      <c r="E323" s="196" t="s">
        <v>5</v>
      </c>
      <c r="F323" s="197" t="s">
        <v>890</v>
      </c>
      <c r="H323" s="198">
        <v>767.04</v>
      </c>
      <c r="I323" s="199"/>
      <c r="L323" s="195"/>
      <c r="M323" s="200"/>
      <c r="N323" s="201"/>
      <c r="O323" s="201"/>
      <c r="P323" s="201"/>
      <c r="Q323" s="201"/>
      <c r="R323" s="201"/>
      <c r="S323" s="201"/>
      <c r="T323" s="202"/>
      <c r="AT323" s="196" t="s">
        <v>177</v>
      </c>
      <c r="AU323" s="196" t="s">
        <v>83</v>
      </c>
      <c r="AV323" s="12" t="s">
        <v>83</v>
      </c>
      <c r="AW323" s="12" t="s">
        <v>36</v>
      </c>
      <c r="AX323" s="12" t="s">
        <v>73</v>
      </c>
      <c r="AY323" s="196" t="s">
        <v>169</v>
      </c>
    </row>
    <row r="324" spans="2:51" s="13" customFormat="1" ht="13.5">
      <c r="B324" s="203"/>
      <c r="D324" s="188" t="s">
        <v>177</v>
      </c>
      <c r="E324" s="204" t="s">
        <v>5</v>
      </c>
      <c r="F324" s="205" t="s">
        <v>182</v>
      </c>
      <c r="H324" s="206">
        <v>767.04</v>
      </c>
      <c r="I324" s="207"/>
      <c r="L324" s="203"/>
      <c r="M324" s="208"/>
      <c r="N324" s="209"/>
      <c r="O324" s="209"/>
      <c r="P324" s="209"/>
      <c r="Q324" s="209"/>
      <c r="R324" s="209"/>
      <c r="S324" s="209"/>
      <c r="T324" s="210"/>
      <c r="AT324" s="204" t="s">
        <v>177</v>
      </c>
      <c r="AU324" s="204" t="s">
        <v>83</v>
      </c>
      <c r="AV324" s="13" t="s">
        <v>123</v>
      </c>
      <c r="AW324" s="13" t="s">
        <v>36</v>
      </c>
      <c r="AX324" s="13" t="s">
        <v>81</v>
      </c>
      <c r="AY324" s="204" t="s">
        <v>169</v>
      </c>
    </row>
    <row r="325" spans="2:65" s="1" customFormat="1" ht="38.25" customHeight="1">
      <c r="B325" s="174"/>
      <c r="C325" s="175" t="s">
        <v>378</v>
      </c>
      <c r="D325" s="175" t="s">
        <v>172</v>
      </c>
      <c r="E325" s="176" t="s">
        <v>891</v>
      </c>
      <c r="F325" s="177" t="s">
        <v>892</v>
      </c>
      <c r="G325" s="178" t="s">
        <v>94</v>
      </c>
      <c r="H325" s="179">
        <v>12.784</v>
      </c>
      <c r="I325" s="180"/>
      <c r="J325" s="181">
        <f>ROUND(I325*H325,2)</f>
        <v>0</v>
      </c>
      <c r="K325" s="177" t="s">
        <v>175</v>
      </c>
      <c r="L325" s="41"/>
      <c r="M325" s="182" t="s">
        <v>5</v>
      </c>
      <c r="N325" s="183" t="s">
        <v>44</v>
      </c>
      <c r="O325" s="42"/>
      <c r="P325" s="184">
        <f>O325*H325</f>
        <v>0</v>
      </c>
      <c r="Q325" s="184">
        <v>0</v>
      </c>
      <c r="R325" s="184">
        <f>Q325*H325</f>
        <v>0</v>
      </c>
      <c r="S325" s="184">
        <v>0</v>
      </c>
      <c r="T325" s="185">
        <f>S325*H325</f>
        <v>0</v>
      </c>
      <c r="AR325" s="24" t="s">
        <v>123</v>
      </c>
      <c r="AT325" s="24" t="s">
        <v>172</v>
      </c>
      <c r="AU325" s="24" t="s">
        <v>83</v>
      </c>
      <c r="AY325" s="24" t="s">
        <v>169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24" t="s">
        <v>81</v>
      </c>
      <c r="BK325" s="186">
        <f>ROUND(I325*H325,2)</f>
        <v>0</v>
      </c>
      <c r="BL325" s="24" t="s">
        <v>123</v>
      </c>
      <c r="BM325" s="24" t="s">
        <v>893</v>
      </c>
    </row>
    <row r="326" spans="2:51" s="12" customFormat="1" ht="13.5">
      <c r="B326" s="195"/>
      <c r="D326" s="188" t="s">
        <v>177</v>
      </c>
      <c r="E326" s="196" t="s">
        <v>5</v>
      </c>
      <c r="F326" s="197" t="s">
        <v>666</v>
      </c>
      <c r="H326" s="198">
        <v>12.784</v>
      </c>
      <c r="I326" s="199"/>
      <c r="L326" s="195"/>
      <c r="M326" s="200"/>
      <c r="N326" s="201"/>
      <c r="O326" s="201"/>
      <c r="P326" s="201"/>
      <c r="Q326" s="201"/>
      <c r="R326" s="201"/>
      <c r="S326" s="201"/>
      <c r="T326" s="202"/>
      <c r="AT326" s="196" t="s">
        <v>177</v>
      </c>
      <c r="AU326" s="196" t="s">
        <v>83</v>
      </c>
      <c r="AV326" s="12" t="s">
        <v>83</v>
      </c>
      <c r="AW326" s="12" t="s">
        <v>36</v>
      </c>
      <c r="AX326" s="12" t="s">
        <v>73</v>
      </c>
      <c r="AY326" s="196" t="s">
        <v>169</v>
      </c>
    </row>
    <row r="327" spans="2:51" s="13" customFormat="1" ht="13.5">
      <c r="B327" s="203"/>
      <c r="D327" s="188" t="s">
        <v>177</v>
      </c>
      <c r="E327" s="204" t="s">
        <v>5</v>
      </c>
      <c r="F327" s="205" t="s">
        <v>182</v>
      </c>
      <c r="H327" s="206">
        <v>12.784</v>
      </c>
      <c r="I327" s="207"/>
      <c r="L327" s="203"/>
      <c r="M327" s="208"/>
      <c r="N327" s="209"/>
      <c r="O327" s="209"/>
      <c r="P327" s="209"/>
      <c r="Q327" s="209"/>
      <c r="R327" s="209"/>
      <c r="S327" s="209"/>
      <c r="T327" s="210"/>
      <c r="AT327" s="204" t="s">
        <v>177</v>
      </c>
      <c r="AU327" s="204" t="s">
        <v>83</v>
      </c>
      <c r="AV327" s="13" t="s">
        <v>123</v>
      </c>
      <c r="AW327" s="13" t="s">
        <v>36</v>
      </c>
      <c r="AX327" s="13" t="s">
        <v>81</v>
      </c>
      <c r="AY327" s="204" t="s">
        <v>169</v>
      </c>
    </row>
    <row r="328" spans="2:65" s="1" customFormat="1" ht="63.75" customHeight="1">
      <c r="B328" s="174"/>
      <c r="C328" s="175" t="s">
        <v>385</v>
      </c>
      <c r="D328" s="175" t="s">
        <v>172</v>
      </c>
      <c r="E328" s="176" t="s">
        <v>894</v>
      </c>
      <c r="F328" s="177" t="s">
        <v>895</v>
      </c>
      <c r="G328" s="178" t="s">
        <v>94</v>
      </c>
      <c r="H328" s="179">
        <v>136.68</v>
      </c>
      <c r="I328" s="180"/>
      <c r="J328" s="181">
        <f>ROUND(I328*H328,2)</f>
        <v>0</v>
      </c>
      <c r="K328" s="177" t="s">
        <v>175</v>
      </c>
      <c r="L328" s="41"/>
      <c r="M328" s="182" t="s">
        <v>5</v>
      </c>
      <c r="N328" s="183" t="s">
        <v>44</v>
      </c>
      <c r="O328" s="42"/>
      <c r="P328" s="184">
        <f>O328*H328</f>
        <v>0</v>
      </c>
      <c r="Q328" s="184">
        <v>4E-05</v>
      </c>
      <c r="R328" s="184">
        <f>Q328*H328</f>
        <v>0.005467200000000001</v>
      </c>
      <c r="S328" s="184">
        <v>0</v>
      </c>
      <c r="T328" s="185">
        <f>S328*H328</f>
        <v>0</v>
      </c>
      <c r="AR328" s="24" t="s">
        <v>123</v>
      </c>
      <c r="AT328" s="24" t="s">
        <v>172</v>
      </c>
      <c r="AU328" s="24" t="s">
        <v>83</v>
      </c>
      <c r="AY328" s="24" t="s">
        <v>169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24" t="s">
        <v>81</v>
      </c>
      <c r="BK328" s="186">
        <f>ROUND(I328*H328,2)</f>
        <v>0</v>
      </c>
      <c r="BL328" s="24" t="s">
        <v>123</v>
      </c>
      <c r="BM328" s="24" t="s">
        <v>896</v>
      </c>
    </row>
    <row r="329" spans="2:51" s="11" customFormat="1" ht="13.5">
      <c r="B329" s="187"/>
      <c r="D329" s="188" t="s">
        <v>177</v>
      </c>
      <c r="E329" s="189" t="s">
        <v>5</v>
      </c>
      <c r="F329" s="190" t="s">
        <v>897</v>
      </c>
      <c r="H329" s="189" t="s">
        <v>5</v>
      </c>
      <c r="I329" s="191"/>
      <c r="L329" s="187"/>
      <c r="M329" s="192"/>
      <c r="N329" s="193"/>
      <c r="O329" s="193"/>
      <c r="P329" s="193"/>
      <c r="Q329" s="193"/>
      <c r="R329" s="193"/>
      <c r="S329" s="193"/>
      <c r="T329" s="194"/>
      <c r="AT329" s="189" t="s">
        <v>177</v>
      </c>
      <c r="AU329" s="189" t="s">
        <v>83</v>
      </c>
      <c r="AV329" s="11" t="s">
        <v>81</v>
      </c>
      <c r="AW329" s="11" t="s">
        <v>36</v>
      </c>
      <c r="AX329" s="11" t="s">
        <v>73</v>
      </c>
      <c r="AY329" s="189" t="s">
        <v>169</v>
      </c>
    </row>
    <row r="330" spans="2:51" s="11" customFormat="1" ht="13.5">
      <c r="B330" s="187"/>
      <c r="D330" s="188" t="s">
        <v>177</v>
      </c>
      <c r="E330" s="189" t="s">
        <v>5</v>
      </c>
      <c r="F330" s="190" t="s">
        <v>701</v>
      </c>
      <c r="H330" s="189" t="s">
        <v>5</v>
      </c>
      <c r="I330" s="191"/>
      <c r="L330" s="187"/>
      <c r="M330" s="192"/>
      <c r="N330" s="193"/>
      <c r="O330" s="193"/>
      <c r="P330" s="193"/>
      <c r="Q330" s="193"/>
      <c r="R330" s="193"/>
      <c r="S330" s="193"/>
      <c r="T330" s="194"/>
      <c r="AT330" s="189" t="s">
        <v>177</v>
      </c>
      <c r="AU330" s="189" t="s">
        <v>83</v>
      </c>
      <c r="AV330" s="11" t="s">
        <v>81</v>
      </c>
      <c r="AW330" s="11" t="s">
        <v>36</v>
      </c>
      <c r="AX330" s="11" t="s">
        <v>73</v>
      </c>
      <c r="AY330" s="189" t="s">
        <v>169</v>
      </c>
    </row>
    <row r="331" spans="2:51" s="11" customFormat="1" ht="13.5">
      <c r="B331" s="187"/>
      <c r="D331" s="188" t="s">
        <v>177</v>
      </c>
      <c r="E331" s="189" t="s">
        <v>5</v>
      </c>
      <c r="F331" s="190" t="s">
        <v>873</v>
      </c>
      <c r="H331" s="189" t="s">
        <v>5</v>
      </c>
      <c r="I331" s="191"/>
      <c r="L331" s="187"/>
      <c r="M331" s="192"/>
      <c r="N331" s="193"/>
      <c r="O331" s="193"/>
      <c r="P331" s="193"/>
      <c r="Q331" s="193"/>
      <c r="R331" s="193"/>
      <c r="S331" s="193"/>
      <c r="T331" s="194"/>
      <c r="AT331" s="189" t="s">
        <v>177</v>
      </c>
      <c r="AU331" s="189" t="s">
        <v>83</v>
      </c>
      <c r="AV331" s="11" t="s">
        <v>81</v>
      </c>
      <c r="AW331" s="11" t="s">
        <v>36</v>
      </c>
      <c r="AX331" s="11" t="s">
        <v>73</v>
      </c>
      <c r="AY331" s="189" t="s">
        <v>169</v>
      </c>
    </row>
    <row r="332" spans="2:51" s="11" customFormat="1" ht="13.5">
      <c r="B332" s="187"/>
      <c r="D332" s="188" t="s">
        <v>177</v>
      </c>
      <c r="E332" s="189" t="s">
        <v>5</v>
      </c>
      <c r="F332" s="190" t="s">
        <v>318</v>
      </c>
      <c r="H332" s="189" t="s">
        <v>5</v>
      </c>
      <c r="I332" s="191"/>
      <c r="L332" s="187"/>
      <c r="M332" s="192"/>
      <c r="N332" s="193"/>
      <c r="O332" s="193"/>
      <c r="P332" s="193"/>
      <c r="Q332" s="193"/>
      <c r="R332" s="193"/>
      <c r="S332" s="193"/>
      <c r="T332" s="194"/>
      <c r="AT332" s="189" t="s">
        <v>177</v>
      </c>
      <c r="AU332" s="189" t="s">
        <v>83</v>
      </c>
      <c r="AV332" s="11" t="s">
        <v>81</v>
      </c>
      <c r="AW332" s="11" t="s">
        <v>36</v>
      </c>
      <c r="AX332" s="11" t="s">
        <v>73</v>
      </c>
      <c r="AY332" s="189" t="s">
        <v>169</v>
      </c>
    </row>
    <row r="333" spans="2:51" s="11" customFormat="1" ht="13.5">
      <c r="B333" s="187"/>
      <c r="D333" s="188" t="s">
        <v>177</v>
      </c>
      <c r="E333" s="189" t="s">
        <v>5</v>
      </c>
      <c r="F333" s="190" t="s">
        <v>898</v>
      </c>
      <c r="H333" s="189" t="s">
        <v>5</v>
      </c>
      <c r="I333" s="191"/>
      <c r="L333" s="187"/>
      <c r="M333" s="192"/>
      <c r="N333" s="193"/>
      <c r="O333" s="193"/>
      <c r="P333" s="193"/>
      <c r="Q333" s="193"/>
      <c r="R333" s="193"/>
      <c r="S333" s="193"/>
      <c r="T333" s="194"/>
      <c r="AT333" s="189" t="s">
        <v>177</v>
      </c>
      <c r="AU333" s="189" t="s">
        <v>83</v>
      </c>
      <c r="AV333" s="11" t="s">
        <v>81</v>
      </c>
      <c r="AW333" s="11" t="s">
        <v>36</v>
      </c>
      <c r="AX333" s="11" t="s">
        <v>73</v>
      </c>
      <c r="AY333" s="189" t="s">
        <v>169</v>
      </c>
    </row>
    <row r="334" spans="2:51" s="12" customFormat="1" ht="13.5">
      <c r="B334" s="195"/>
      <c r="D334" s="188" t="s">
        <v>177</v>
      </c>
      <c r="E334" s="196" t="s">
        <v>5</v>
      </c>
      <c r="F334" s="197" t="s">
        <v>658</v>
      </c>
      <c r="H334" s="198">
        <v>6.8</v>
      </c>
      <c r="I334" s="199"/>
      <c r="L334" s="195"/>
      <c r="M334" s="200"/>
      <c r="N334" s="201"/>
      <c r="O334" s="201"/>
      <c r="P334" s="201"/>
      <c r="Q334" s="201"/>
      <c r="R334" s="201"/>
      <c r="S334" s="201"/>
      <c r="T334" s="202"/>
      <c r="AT334" s="196" t="s">
        <v>177</v>
      </c>
      <c r="AU334" s="196" t="s">
        <v>83</v>
      </c>
      <c r="AV334" s="12" t="s">
        <v>83</v>
      </c>
      <c r="AW334" s="12" t="s">
        <v>36</v>
      </c>
      <c r="AX334" s="12" t="s">
        <v>73</v>
      </c>
      <c r="AY334" s="196" t="s">
        <v>169</v>
      </c>
    </row>
    <row r="335" spans="2:51" s="14" customFormat="1" ht="13.5">
      <c r="B335" s="211"/>
      <c r="D335" s="188" t="s">
        <v>177</v>
      </c>
      <c r="E335" s="212" t="s">
        <v>657</v>
      </c>
      <c r="F335" s="213" t="s">
        <v>193</v>
      </c>
      <c r="H335" s="214">
        <v>6.8</v>
      </c>
      <c r="I335" s="215"/>
      <c r="L335" s="211"/>
      <c r="M335" s="216"/>
      <c r="N335" s="217"/>
      <c r="O335" s="217"/>
      <c r="P335" s="217"/>
      <c r="Q335" s="217"/>
      <c r="R335" s="217"/>
      <c r="S335" s="217"/>
      <c r="T335" s="218"/>
      <c r="AT335" s="212" t="s">
        <v>177</v>
      </c>
      <c r="AU335" s="212" t="s">
        <v>83</v>
      </c>
      <c r="AV335" s="14" t="s">
        <v>170</v>
      </c>
      <c r="AW335" s="14" t="s">
        <v>36</v>
      </c>
      <c r="AX335" s="14" t="s">
        <v>73</v>
      </c>
      <c r="AY335" s="212" t="s">
        <v>169</v>
      </c>
    </row>
    <row r="336" spans="2:51" s="11" customFormat="1" ht="13.5">
      <c r="B336" s="187"/>
      <c r="D336" s="188" t="s">
        <v>177</v>
      </c>
      <c r="E336" s="189" t="s">
        <v>5</v>
      </c>
      <c r="F336" s="190" t="s">
        <v>899</v>
      </c>
      <c r="H336" s="189" t="s">
        <v>5</v>
      </c>
      <c r="I336" s="191"/>
      <c r="L336" s="187"/>
      <c r="M336" s="192"/>
      <c r="N336" s="193"/>
      <c r="O336" s="193"/>
      <c r="P336" s="193"/>
      <c r="Q336" s="193"/>
      <c r="R336" s="193"/>
      <c r="S336" s="193"/>
      <c r="T336" s="194"/>
      <c r="AT336" s="189" t="s">
        <v>177</v>
      </c>
      <c r="AU336" s="189" t="s">
        <v>83</v>
      </c>
      <c r="AV336" s="11" t="s">
        <v>81</v>
      </c>
      <c r="AW336" s="11" t="s">
        <v>36</v>
      </c>
      <c r="AX336" s="11" t="s">
        <v>73</v>
      </c>
      <c r="AY336" s="189" t="s">
        <v>169</v>
      </c>
    </row>
    <row r="337" spans="2:51" s="12" customFormat="1" ht="13.5">
      <c r="B337" s="195"/>
      <c r="D337" s="188" t="s">
        <v>177</v>
      </c>
      <c r="E337" s="196" t="s">
        <v>5</v>
      </c>
      <c r="F337" s="197" t="s">
        <v>660</v>
      </c>
      <c r="H337" s="198">
        <v>6.7</v>
      </c>
      <c r="I337" s="199"/>
      <c r="L337" s="195"/>
      <c r="M337" s="200"/>
      <c r="N337" s="201"/>
      <c r="O337" s="201"/>
      <c r="P337" s="201"/>
      <c r="Q337" s="201"/>
      <c r="R337" s="201"/>
      <c r="S337" s="201"/>
      <c r="T337" s="202"/>
      <c r="AT337" s="196" t="s">
        <v>177</v>
      </c>
      <c r="AU337" s="196" t="s">
        <v>83</v>
      </c>
      <c r="AV337" s="12" t="s">
        <v>83</v>
      </c>
      <c r="AW337" s="12" t="s">
        <v>36</v>
      </c>
      <c r="AX337" s="12" t="s">
        <v>73</v>
      </c>
      <c r="AY337" s="196" t="s">
        <v>169</v>
      </c>
    </row>
    <row r="338" spans="2:51" s="14" customFormat="1" ht="13.5">
      <c r="B338" s="211"/>
      <c r="D338" s="188" t="s">
        <v>177</v>
      </c>
      <c r="E338" s="212" t="s">
        <v>659</v>
      </c>
      <c r="F338" s="213" t="s">
        <v>193</v>
      </c>
      <c r="H338" s="214">
        <v>6.7</v>
      </c>
      <c r="I338" s="215"/>
      <c r="L338" s="211"/>
      <c r="M338" s="216"/>
      <c r="N338" s="217"/>
      <c r="O338" s="217"/>
      <c r="P338" s="217"/>
      <c r="Q338" s="217"/>
      <c r="R338" s="217"/>
      <c r="S338" s="217"/>
      <c r="T338" s="218"/>
      <c r="AT338" s="212" t="s">
        <v>177</v>
      </c>
      <c r="AU338" s="212" t="s">
        <v>83</v>
      </c>
      <c r="AV338" s="14" t="s">
        <v>170</v>
      </c>
      <c r="AW338" s="14" t="s">
        <v>36</v>
      </c>
      <c r="AX338" s="14" t="s">
        <v>73</v>
      </c>
      <c r="AY338" s="212" t="s">
        <v>169</v>
      </c>
    </row>
    <row r="339" spans="2:51" s="11" customFormat="1" ht="13.5">
      <c r="B339" s="187"/>
      <c r="D339" s="188" t="s">
        <v>177</v>
      </c>
      <c r="E339" s="189" t="s">
        <v>5</v>
      </c>
      <c r="F339" s="190" t="s">
        <v>179</v>
      </c>
      <c r="H339" s="189" t="s">
        <v>5</v>
      </c>
      <c r="I339" s="191"/>
      <c r="L339" s="187"/>
      <c r="M339" s="192"/>
      <c r="N339" s="193"/>
      <c r="O339" s="193"/>
      <c r="P339" s="193"/>
      <c r="Q339" s="193"/>
      <c r="R339" s="193"/>
      <c r="S339" s="193"/>
      <c r="T339" s="194"/>
      <c r="AT339" s="189" t="s">
        <v>177</v>
      </c>
      <c r="AU339" s="189" t="s">
        <v>83</v>
      </c>
      <c r="AV339" s="11" t="s">
        <v>81</v>
      </c>
      <c r="AW339" s="11" t="s">
        <v>36</v>
      </c>
      <c r="AX339" s="11" t="s">
        <v>73</v>
      </c>
      <c r="AY339" s="189" t="s">
        <v>169</v>
      </c>
    </row>
    <row r="340" spans="2:51" s="11" customFormat="1" ht="13.5">
      <c r="B340" s="187"/>
      <c r="D340" s="188" t="s">
        <v>177</v>
      </c>
      <c r="E340" s="189" t="s">
        <v>5</v>
      </c>
      <c r="F340" s="190" t="s">
        <v>900</v>
      </c>
      <c r="H340" s="189" t="s">
        <v>5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9" t="s">
        <v>177</v>
      </c>
      <c r="AU340" s="189" t="s">
        <v>83</v>
      </c>
      <c r="AV340" s="11" t="s">
        <v>81</v>
      </c>
      <c r="AW340" s="11" t="s">
        <v>36</v>
      </c>
      <c r="AX340" s="11" t="s">
        <v>73</v>
      </c>
      <c r="AY340" s="189" t="s">
        <v>169</v>
      </c>
    </row>
    <row r="341" spans="2:51" s="12" customFormat="1" ht="13.5">
      <c r="B341" s="195"/>
      <c r="D341" s="188" t="s">
        <v>177</v>
      </c>
      <c r="E341" s="196" t="s">
        <v>5</v>
      </c>
      <c r="F341" s="197" t="s">
        <v>901</v>
      </c>
      <c r="H341" s="198">
        <v>28.909</v>
      </c>
      <c r="I341" s="199"/>
      <c r="L341" s="195"/>
      <c r="M341" s="200"/>
      <c r="N341" s="201"/>
      <c r="O341" s="201"/>
      <c r="P341" s="201"/>
      <c r="Q341" s="201"/>
      <c r="R341" s="201"/>
      <c r="S341" s="201"/>
      <c r="T341" s="202"/>
      <c r="AT341" s="196" t="s">
        <v>177</v>
      </c>
      <c r="AU341" s="196" t="s">
        <v>83</v>
      </c>
      <c r="AV341" s="12" t="s">
        <v>83</v>
      </c>
      <c r="AW341" s="12" t="s">
        <v>36</v>
      </c>
      <c r="AX341" s="12" t="s">
        <v>73</v>
      </c>
      <c r="AY341" s="196" t="s">
        <v>169</v>
      </c>
    </row>
    <row r="342" spans="2:51" s="14" customFormat="1" ht="13.5">
      <c r="B342" s="211"/>
      <c r="D342" s="188" t="s">
        <v>177</v>
      </c>
      <c r="E342" s="212" t="s">
        <v>678</v>
      </c>
      <c r="F342" s="213" t="s">
        <v>193</v>
      </c>
      <c r="H342" s="214">
        <v>28.909</v>
      </c>
      <c r="I342" s="215"/>
      <c r="L342" s="211"/>
      <c r="M342" s="216"/>
      <c r="N342" s="217"/>
      <c r="O342" s="217"/>
      <c r="P342" s="217"/>
      <c r="Q342" s="217"/>
      <c r="R342" s="217"/>
      <c r="S342" s="217"/>
      <c r="T342" s="218"/>
      <c r="AT342" s="212" t="s">
        <v>177</v>
      </c>
      <c r="AU342" s="212" t="s">
        <v>83</v>
      </c>
      <c r="AV342" s="14" t="s">
        <v>170</v>
      </c>
      <c r="AW342" s="14" t="s">
        <v>36</v>
      </c>
      <c r="AX342" s="14" t="s">
        <v>73</v>
      </c>
      <c r="AY342" s="212" t="s">
        <v>169</v>
      </c>
    </row>
    <row r="343" spans="2:51" s="11" customFormat="1" ht="13.5">
      <c r="B343" s="187"/>
      <c r="D343" s="188" t="s">
        <v>177</v>
      </c>
      <c r="E343" s="189" t="s">
        <v>5</v>
      </c>
      <c r="F343" s="190" t="s">
        <v>902</v>
      </c>
      <c r="H343" s="189" t="s">
        <v>5</v>
      </c>
      <c r="I343" s="191"/>
      <c r="L343" s="187"/>
      <c r="M343" s="192"/>
      <c r="N343" s="193"/>
      <c r="O343" s="193"/>
      <c r="P343" s="193"/>
      <c r="Q343" s="193"/>
      <c r="R343" s="193"/>
      <c r="S343" s="193"/>
      <c r="T343" s="194"/>
      <c r="AT343" s="189" t="s">
        <v>177</v>
      </c>
      <c r="AU343" s="189" t="s">
        <v>83</v>
      </c>
      <c r="AV343" s="11" t="s">
        <v>81</v>
      </c>
      <c r="AW343" s="11" t="s">
        <v>36</v>
      </c>
      <c r="AX343" s="11" t="s">
        <v>73</v>
      </c>
      <c r="AY343" s="189" t="s">
        <v>169</v>
      </c>
    </row>
    <row r="344" spans="2:51" s="12" customFormat="1" ht="13.5">
      <c r="B344" s="195"/>
      <c r="D344" s="188" t="s">
        <v>177</v>
      </c>
      <c r="E344" s="196" t="s">
        <v>5</v>
      </c>
      <c r="F344" s="197" t="s">
        <v>903</v>
      </c>
      <c r="H344" s="198">
        <v>15.904</v>
      </c>
      <c r="I344" s="199"/>
      <c r="L344" s="195"/>
      <c r="M344" s="200"/>
      <c r="N344" s="201"/>
      <c r="O344" s="201"/>
      <c r="P344" s="201"/>
      <c r="Q344" s="201"/>
      <c r="R344" s="201"/>
      <c r="S344" s="201"/>
      <c r="T344" s="202"/>
      <c r="AT344" s="196" t="s">
        <v>177</v>
      </c>
      <c r="AU344" s="196" t="s">
        <v>83</v>
      </c>
      <c r="AV344" s="12" t="s">
        <v>83</v>
      </c>
      <c r="AW344" s="12" t="s">
        <v>36</v>
      </c>
      <c r="AX344" s="12" t="s">
        <v>73</v>
      </c>
      <c r="AY344" s="196" t="s">
        <v>169</v>
      </c>
    </row>
    <row r="345" spans="2:51" s="14" customFormat="1" ht="13.5">
      <c r="B345" s="211"/>
      <c r="D345" s="188" t="s">
        <v>177</v>
      </c>
      <c r="E345" s="212" t="s">
        <v>685</v>
      </c>
      <c r="F345" s="213" t="s">
        <v>193</v>
      </c>
      <c r="H345" s="214">
        <v>15.904</v>
      </c>
      <c r="I345" s="215"/>
      <c r="L345" s="211"/>
      <c r="M345" s="216"/>
      <c r="N345" s="217"/>
      <c r="O345" s="217"/>
      <c r="P345" s="217"/>
      <c r="Q345" s="217"/>
      <c r="R345" s="217"/>
      <c r="S345" s="217"/>
      <c r="T345" s="218"/>
      <c r="AT345" s="212" t="s">
        <v>177</v>
      </c>
      <c r="AU345" s="212" t="s">
        <v>83</v>
      </c>
      <c r="AV345" s="14" t="s">
        <v>170</v>
      </c>
      <c r="AW345" s="14" t="s">
        <v>36</v>
      </c>
      <c r="AX345" s="14" t="s">
        <v>73</v>
      </c>
      <c r="AY345" s="212" t="s">
        <v>169</v>
      </c>
    </row>
    <row r="346" spans="2:51" s="13" customFormat="1" ht="13.5">
      <c r="B346" s="203"/>
      <c r="D346" s="188" t="s">
        <v>177</v>
      </c>
      <c r="E346" s="204" t="s">
        <v>5</v>
      </c>
      <c r="F346" s="205" t="s">
        <v>182</v>
      </c>
      <c r="H346" s="206">
        <v>58.313</v>
      </c>
      <c r="I346" s="207"/>
      <c r="L346" s="203"/>
      <c r="M346" s="208"/>
      <c r="N346" s="209"/>
      <c r="O346" s="209"/>
      <c r="P346" s="209"/>
      <c r="Q346" s="209"/>
      <c r="R346" s="209"/>
      <c r="S346" s="209"/>
      <c r="T346" s="210"/>
      <c r="AT346" s="204" t="s">
        <v>177</v>
      </c>
      <c r="AU346" s="204" t="s">
        <v>83</v>
      </c>
      <c r="AV346" s="13" t="s">
        <v>123</v>
      </c>
      <c r="AW346" s="13" t="s">
        <v>36</v>
      </c>
      <c r="AX346" s="13" t="s">
        <v>73</v>
      </c>
      <c r="AY346" s="204" t="s">
        <v>169</v>
      </c>
    </row>
    <row r="347" spans="2:51" s="12" customFormat="1" ht="13.5">
      <c r="B347" s="195"/>
      <c r="D347" s="188" t="s">
        <v>177</v>
      </c>
      <c r="E347" s="196" t="s">
        <v>5</v>
      </c>
      <c r="F347" s="197" t="s">
        <v>904</v>
      </c>
      <c r="H347" s="198">
        <v>136.68</v>
      </c>
      <c r="I347" s="199"/>
      <c r="L347" s="195"/>
      <c r="M347" s="200"/>
      <c r="N347" s="201"/>
      <c r="O347" s="201"/>
      <c r="P347" s="201"/>
      <c r="Q347" s="201"/>
      <c r="R347" s="201"/>
      <c r="S347" s="201"/>
      <c r="T347" s="202"/>
      <c r="AT347" s="196" t="s">
        <v>177</v>
      </c>
      <c r="AU347" s="196" t="s">
        <v>83</v>
      </c>
      <c r="AV347" s="12" t="s">
        <v>83</v>
      </c>
      <c r="AW347" s="12" t="s">
        <v>36</v>
      </c>
      <c r="AX347" s="12" t="s">
        <v>73</v>
      </c>
      <c r="AY347" s="196" t="s">
        <v>169</v>
      </c>
    </row>
    <row r="348" spans="2:51" s="13" customFormat="1" ht="13.5">
      <c r="B348" s="203"/>
      <c r="D348" s="188" t="s">
        <v>177</v>
      </c>
      <c r="E348" s="204" t="s">
        <v>5</v>
      </c>
      <c r="F348" s="205" t="s">
        <v>182</v>
      </c>
      <c r="H348" s="206">
        <v>136.68</v>
      </c>
      <c r="I348" s="207"/>
      <c r="L348" s="203"/>
      <c r="M348" s="208"/>
      <c r="N348" s="209"/>
      <c r="O348" s="209"/>
      <c r="P348" s="209"/>
      <c r="Q348" s="209"/>
      <c r="R348" s="209"/>
      <c r="S348" s="209"/>
      <c r="T348" s="210"/>
      <c r="AT348" s="204" t="s">
        <v>177</v>
      </c>
      <c r="AU348" s="204" t="s">
        <v>83</v>
      </c>
      <c r="AV348" s="13" t="s">
        <v>123</v>
      </c>
      <c r="AW348" s="13" t="s">
        <v>36</v>
      </c>
      <c r="AX348" s="13" t="s">
        <v>81</v>
      </c>
      <c r="AY348" s="204" t="s">
        <v>169</v>
      </c>
    </row>
    <row r="349" spans="2:65" s="1" customFormat="1" ht="16.5" customHeight="1">
      <c r="B349" s="174"/>
      <c r="C349" s="175" t="s">
        <v>391</v>
      </c>
      <c r="D349" s="175" t="s">
        <v>172</v>
      </c>
      <c r="E349" s="176" t="s">
        <v>905</v>
      </c>
      <c r="F349" s="177" t="s">
        <v>906</v>
      </c>
      <c r="G349" s="178" t="s">
        <v>429</v>
      </c>
      <c r="H349" s="179">
        <v>140</v>
      </c>
      <c r="I349" s="180"/>
      <c r="J349" s="181">
        <f>ROUND(I349*H349,2)</f>
        <v>0</v>
      </c>
      <c r="K349" s="177" t="s">
        <v>175</v>
      </c>
      <c r="L349" s="41"/>
      <c r="M349" s="182" t="s">
        <v>5</v>
      </c>
      <c r="N349" s="183" t="s">
        <v>44</v>
      </c>
      <c r="O349" s="42"/>
      <c r="P349" s="184">
        <f>O349*H349</f>
        <v>0</v>
      </c>
      <c r="Q349" s="184">
        <v>0</v>
      </c>
      <c r="R349" s="184">
        <f>Q349*H349</f>
        <v>0</v>
      </c>
      <c r="S349" s="184">
        <v>0.11</v>
      </c>
      <c r="T349" s="185">
        <f>S349*H349</f>
        <v>15.4</v>
      </c>
      <c r="AR349" s="24" t="s">
        <v>123</v>
      </c>
      <c r="AT349" s="24" t="s">
        <v>172</v>
      </c>
      <c r="AU349" s="24" t="s">
        <v>83</v>
      </c>
      <c r="AY349" s="24" t="s">
        <v>169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24" t="s">
        <v>81</v>
      </c>
      <c r="BK349" s="186">
        <f>ROUND(I349*H349,2)</f>
        <v>0</v>
      </c>
      <c r="BL349" s="24" t="s">
        <v>123</v>
      </c>
      <c r="BM349" s="24" t="s">
        <v>907</v>
      </c>
    </row>
    <row r="350" spans="2:51" s="11" customFormat="1" ht="13.5">
      <c r="B350" s="187"/>
      <c r="D350" s="188" t="s">
        <v>177</v>
      </c>
      <c r="E350" s="189" t="s">
        <v>5</v>
      </c>
      <c r="F350" s="190" t="s">
        <v>179</v>
      </c>
      <c r="H350" s="189" t="s">
        <v>5</v>
      </c>
      <c r="I350" s="191"/>
      <c r="L350" s="187"/>
      <c r="M350" s="192"/>
      <c r="N350" s="193"/>
      <c r="O350" s="193"/>
      <c r="P350" s="193"/>
      <c r="Q350" s="193"/>
      <c r="R350" s="193"/>
      <c r="S350" s="193"/>
      <c r="T350" s="194"/>
      <c r="AT350" s="189" t="s">
        <v>177</v>
      </c>
      <c r="AU350" s="189" t="s">
        <v>83</v>
      </c>
      <c r="AV350" s="11" t="s">
        <v>81</v>
      </c>
      <c r="AW350" s="11" t="s">
        <v>36</v>
      </c>
      <c r="AX350" s="11" t="s">
        <v>73</v>
      </c>
      <c r="AY350" s="189" t="s">
        <v>169</v>
      </c>
    </row>
    <row r="351" spans="2:51" s="11" customFormat="1" ht="13.5">
      <c r="B351" s="187"/>
      <c r="D351" s="188" t="s">
        <v>177</v>
      </c>
      <c r="E351" s="189" t="s">
        <v>5</v>
      </c>
      <c r="F351" s="190" t="s">
        <v>735</v>
      </c>
      <c r="H351" s="189" t="s">
        <v>5</v>
      </c>
      <c r="I351" s="191"/>
      <c r="L351" s="187"/>
      <c r="M351" s="192"/>
      <c r="N351" s="193"/>
      <c r="O351" s="193"/>
      <c r="P351" s="193"/>
      <c r="Q351" s="193"/>
      <c r="R351" s="193"/>
      <c r="S351" s="193"/>
      <c r="T351" s="194"/>
      <c r="AT351" s="189" t="s">
        <v>177</v>
      </c>
      <c r="AU351" s="189" t="s">
        <v>83</v>
      </c>
      <c r="AV351" s="11" t="s">
        <v>81</v>
      </c>
      <c r="AW351" s="11" t="s">
        <v>36</v>
      </c>
      <c r="AX351" s="11" t="s">
        <v>73</v>
      </c>
      <c r="AY351" s="189" t="s">
        <v>169</v>
      </c>
    </row>
    <row r="352" spans="2:51" s="12" customFormat="1" ht="13.5">
      <c r="B352" s="195"/>
      <c r="D352" s="188" t="s">
        <v>177</v>
      </c>
      <c r="E352" s="196" t="s">
        <v>5</v>
      </c>
      <c r="F352" s="197" t="s">
        <v>669</v>
      </c>
      <c r="H352" s="198">
        <v>140</v>
      </c>
      <c r="I352" s="199"/>
      <c r="L352" s="195"/>
      <c r="M352" s="200"/>
      <c r="N352" s="201"/>
      <c r="O352" s="201"/>
      <c r="P352" s="201"/>
      <c r="Q352" s="201"/>
      <c r="R352" s="201"/>
      <c r="S352" s="201"/>
      <c r="T352" s="202"/>
      <c r="AT352" s="196" t="s">
        <v>177</v>
      </c>
      <c r="AU352" s="196" t="s">
        <v>83</v>
      </c>
      <c r="AV352" s="12" t="s">
        <v>83</v>
      </c>
      <c r="AW352" s="12" t="s">
        <v>36</v>
      </c>
      <c r="AX352" s="12" t="s">
        <v>73</v>
      </c>
      <c r="AY352" s="196" t="s">
        <v>169</v>
      </c>
    </row>
    <row r="353" spans="2:51" s="13" customFormat="1" ht="13.5">
      <c r="B353" s="203"/>
      <c r="D353" s="188" t="s">
        <v>177</v>
      </c>
      <c r="E353" s="204" t="s">
        <v>5</v>
      </c>
      <c r="F353" s="205" t="s">
        <v>182</v>
      </c>
      <c r="H353" s="206">
        <v>140</v>
      </c>
      <c r="I353" s="207"/>
      <c r="L353" s="203"/>
      <c r="M353" s="208"/>
      <c r="N353" s="209"/>
      <c r="O353" s="209"/>
      <c r="P353" s="209"/>
      <c r="Q353" s="209"/>
      <c r="R353" s="209"/>
      <c r="S353" s="209"/>
      <c r="T353" s="210"/>
      <c r="AT353" s="204" t="s">
        <v>177</v>
      </c>
      <c r="AU353" s="204" t="s">
        <v>83</v>
      </c>
      <c r="AV353" s="13" t="s">
        <v>123</v>
      </c>
      <c r="AW353" s="13" t="s">
        <v>36</v>
      </c>
      <c r="AX353" s="13" t="s">
        <v>81</v>
      </c>
      <c r="AY353" s="204" t="s">
        <v>169</v>
      </c>
    </row>
    <row r="354" spans="2:65" s="1" customFormat="1" ht="16.5" customHeight="1">
      <c r="B354" s="174"/>
      <c r="C354" s="175" t="s">
        <v>399</v>
      </c>
      <c r="D354" s="175" t="s">
        <v>172</v>
      </c>
      <c r="E354" s="176" t="s">
        <v>908</v>
      </c>
      <c r="F354" s="177" t="s">
        <v>909</v>
      </c>
      <c r="G354" s="178" t="s">
        <v>429</v>
      </c>
      <c r="H354" s="179">
        <v>20.4</v>
      </c>
      <c r="I354" s="180"/>
      <c r="J354" s="181">
        <f>ROUND(I354*H354,2)</f>
        <v>0</v>
      </c>
      <c r="K354" s="177" t="s">
        <v>175</v>
      </c>
      <c r="L354" s="41"/>
      <c r="M354" s="182" t="s">
        <v>5</v>
      </c>
      <c r="N354" s="183" t="s">
        <v>44</v>
      </c>
      <c r="O354" s="42"/>
      <c r="P354" s="184">
        <f>O354*H354</f>
        <v>0</v>
      </c>
      <c r="Q354" s="184">
        <v>0</v>
      </c>
      <c r="R354" s="184">
        <f>Q354*H354</f>
        <v>0</v>
      </c>
      <c r="S354" s="184">
        <v>0.11</v>
      </c>
      <c r="T354" s="185">
        <f>S354*H354</f>
        <v>2.2439999999999998</v>
      </c>
      <c r="AR354" s="24" t="s">
        <v>123</v>
      </c>
      <c r="AT354" s="24" t="s">
        <v>172</v>
      </c>
      <c r="AU354" s="24" t="s">
        <v>83</v>
      </c>
      <c r="AY354" s="24" t="s">
        <v>169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24" t="s">
        <v>81</v>
      </c>
      <c r="BK354" s="186">
        <f>ROUND(I354*H354,2)</f>
        <v>0</v>
      </c>
      <c r="BL354" s="24" t="s">
        <v>123</v>
      </c>
      <c r="BM354" s="24" t="s">
        <v>910</v>
      </c>
    </row>
    <row r="355" spans="2:51" s="11" customFormat="1" ht="13.5">
      <c r="B355" s="187"/>
      <c r="D355" s="188" t="s">
        <v>177</v>
      </c>
      <c r="E355" s="189" t="s">
        <v>5</v>
      </c>
      <c r="F355" s="190" t="s">
        <v>178</v>
      </c>
      <c r="H355" s="189" t="s">
        <v>5</v>
      </c>
      <c r="I355" s="191"/>
      <c r="L355" s="187"/>
      <c r="M355" s="192"/>
      <c r="N355" s="193"/>
      <c r="O355" s="193"/>
      <c r="P355" s="193"/>
      <c r="Q355" s="193"/>
      <c r="R355" s="193"/>
      <c r="S355" s="193"/>
      <c r="T355" s="194"/>
      <c r="AT355" s="189" t="s">
        <v>177</v>
      </c>
      <c r="AU355" s="189" t="s">
        <v>83</v>
      </c>
      <c r="AV355" s="11" t="s">
        <v>81</v>
      </c>
      <c r="AW355" s="11" t="s">
        <v>36</v>
      </c>
      <c r="AX355" s="11" t="s">
        <v>73</v>
      </c>
      <c r="AY355" s="189" t="s">
        <v>169</v>
      </c>
    </row>
    <row r="356" spans="2:51" s="11" customFormat="1" ht="13.5">
      <c r="B356" s="187"/>
      <c r="D356" s="188" t="s">
        <v>177</v>
      </c>
      <c r="E356" s="189" t="s">
        <v>5</v>
      </c>
      <c r="F356" s="190" t="s">
        <v>179</v>
      </c>
      <c r="H356" s="189" t="s">
        <v>5</v>
      </c>
      <c r="I356" s="191"/>
      <c r="L356" s="187"/>
      <c r="M356" s="192"/>
      <c r="N356" s="193"/>
      <c r="O356" s="193"/>
      <c r="P356" s="193"/>
      <c r="Q356" s="193"/>
      <c r="R356" s="193"/>
      <c r="S356" s="193"/>
      <c r="T356" s="194"/>
      <c r="AT356" s="189" t="s">
        <v>177</v>
      </c>
      <c r="AU356" s="189" t="s">
        <v>83</v>
      </c>
      <c r="AV356" s="11" t="s">
        <v>81</v>
      </c>
      <c r="AW356" s="11" t="s">
        <v>36</v>
      </c>
      <c r="AX356" s="11" t="s">
        <v>73</v>
      </c>
      <c r="AY356" s="189" t="s">
        <v>169</v>
      </c>
    </row>
    <row r="357" spans="2:51" s="11" customFormat="1" ht="13.5">
      <c r="B357" s="187"/>
      <c r="D357" s="188" t="s">
        <v>177</v>
      </c>
      <c r="E357" s="189" t="s">
        <v>5</v>
      </c>
      <c r="F357" s="190" t="s">
        <v>911</v>
      </c>
      <c r="H357" s="189" t="s">
        <v>5</v>
      </c>
      <c r="I357" s="191"/>
      <c r="L357" s="187"/>
      <c r="M357" s="192"/>
      <c r="N357" s="193"/>
      <c r="O357" s="193"/>
      <c r="P357" s="193"/>
      <c r="Q357" s="193"/>
      <c r="R357" s="193"/>
      <c r="S357" s="193"/>
      <c r="T357" s="194"/>
      <c r="AT357" s="189" t="s">
        <v>177</v>
      </c>
      <c r="AU357" s="189" t="s">
        <v>83</v>
      </c>
      <c r="AV357" s="11" t="s">
        <v>81</v>
      </c>
      <c r="AW357" s="11" t="s">
        <v>36</v>
      </c>
      <c r="AX357" s="11" t="s">
        <v>73</v>
      </c>
      <c r="AY357" s="189" t="s">
        <v>169</v>
      </c>
    </row>
    <row r="358" spans="2:51" s="12" customFormat="1" ht="13.5">
      <c r="B358" s="195"/>
      <c r="D358" s="188" t="s">
        <v>177</v>
      </c>
      <c r="E358" s="196" t="s">
        <v>5</v>
      </c>
      <c r="F358" s="197" t="s">
        <v>912</v>
      </c>
      <c r="H358" s="198">
        <v>20.4</v>
      </c>
      <c r="I358" s="199"/>
      <c r="L358" s="195"/>
      <c r="M358" s="200"/>
      <c r="N358" s="201"/>
      <c r="O358" s="201"/>
      <c r="P358" s="201"/>
      <c r="Q358" s="201"/>
      <c r="R358" s="201"/>
      <c r="S358" s="201"/>
      <c r="T358" s="202"/>
      <c r="AT358" s="196" t="s">
        <v>177</v>
      </c>
      <c r="AU358" s="196" t="s">
        <v>83</v>
      </c>
      <c r="AV358" s="12" t="s">
        <v>83</v>
      </c>
      <c r="AW358" s="12" t="s">
        <v>36</v>
      </c>
      <c r="AX358" s="12" t="s">
        <v>73</v>
      </c>
      <c r="AY358" s="196" t="s">
        <v>169</v>
      </c>
    </row>
    <row r="359" spans="2:51" s="13" customFormat="1" ht="13.5">
      <c r="B359" s="203"/>
      <c r="D359" s="188" t="s">
        <v>177</v>
      </c>
      <c r="E359" s="204" t="s">
        <v>5</v>
      </c>
      <c r="F359" s="205" t="s">
        <v>182</v>
      </c>
      <c r="H359" s="206">
        <v>20.4</v>
      </c>
      <c r="I359" s="207"/>
      <c r="L359" s="203"/>
      <c r="M359" s="208"/>
      <c r="N359" s="209"/>
      <c r="O359" s="209"/>
      <c r="P359" s="209"/>
      <c r="Q359" s="209"/>
      <c r="R359" s="209"/>
      <c r="S359" s="209"/>
      <c r="T359" s="210"/>
      <c r="AT359" s="204" t="s">
        <v>177</v>
      </c>
      <c r="AU359" s="204" t="s">
        <v>83</v>
      </c>
      <c r="AV359" s="13" t="s">
        <v>123</v>
      </c>
      <c r="AW359" s="13" t="s">
        <v>36</v>
      </c>
      <c r="AX359" s="13" t="s">
        <v>81</v>
      </c>
      <c r="AY359" s="204" t="s">
        <v>169</v>
      </c>
    </row>
    <row r="360" spans="2:65" s="1" customFormat="1" ht="25.5" customHeight="1">
      <c r="B360" s="174"/>
      <c r="C360" s="175" t="s">
        <v>406</v>
      </c>
      <c r="D360" s="175" t="s">
        <v>172</v>
      </c>
      <c r="E360" s="176" t="s">
        <v>913</v>
      </c>
      <c r="F360" s="177" t="s">
        <v>914</v>
      </c>
      <c r="G360" s="178" t="s">
        <v>94</v>
      </c>
      <c r="H360" s="179">
        <v>2.862</v>
      </c>
      <c r="I360" s="180"/>
      <c r="J360" s="181">
        <f>ROUND(I360*H360,2)</f>
        <v>0</v>
      </c>
      <c r="K360" s="177" t="s">
        <v>175</v>
      </c>
      <c r="L360" s="41"/>
      <c r="M360" s="182" t="s">
        <v>5</v>
      </c>
      <c r="N360" s="183" t="s">
        <v>44</v>
      </c>
      <c r="O360" s="42"/>
      <c r="P360" s="184">
        <f>O360*H360</f>
        <v>0</v>
      </c>
      <c r="Q360" s="184">
        <v>0</v>
      </c>
      <c r="R360" s="184">
        <f>Q360*H360</f>
        <v>0</v>
      </c>
      <c r="S360" s="184">
        <v>0.031</v>
      </c>
      <c r="T360" s="185">
        <f>S360*H360</f>
        <v>0.08872200000000001</v>
      </c>
      <c r="AR360" s="24" t="s">
        <v>123</v>
      </c>
      <c r="AT360" s="24" t="s">
        <v>172</v>
      </c>
      <c r="AU360" s="24" t="s">
        <v>83</v>
      </c>
      <c r="AY360" s="24" t="s">
        <v>169</v>
      </c>
      <c r="BE360" s="186">
        <f>IF(N360="základní",J360,0)</f>
        <v>0</v>
      </c>
      <c r="BF360" s="186">
        <f>IF(N360="snížená",J360,0)</f>
        <v>0</v>
      </c>
      <c r="BG360" s="186">
        <f>IF(N360="zákl. přenesená",J360,0)</f>
        <v>0</v>
      </c>
      <c r="BH360" s="186">
        <f>IF(N360="sníž. přenesená",J360,0)</f>
        <v>0</v>
      </c>
      <c r="BI360" s="186">
        <f>IF(N360="nulová",J360,0)</f>
        <v>0</v>
      </c>
      <c r="BJ360" s="24" t="s">
        <v>81</v>
      </c>
      <c r="BK360" s="186">
        <f>ROUND(I360*H360,2)</f>
        <v>0</v>
      </c>
      <c r="BL360" s="24" t="s">
        <v>123</v>
      </c>
      <c r="BM360" s="24" t="s">
        <v>915</v>
      </c>
    </row>
    <row r="361" spans="2:51" s="11" customFormat="1" ht="13.5">
      <c r="B361" s="187"/>
      <c r="D361" s="188" t="s">
        <v>177</v>
      </c>
      <c r="E361" s="189" t="s">
        <v>5</v>
      </c>
      <c r="F361" s="190" t="s">
        <v>916</v>
      </c>
      <c r="H361" s="189" t="s">
        <v>5</v>
      </c>
      <c r="I361" s="191"/>
      <c r="L361" s="187"/>
      <c r="M361" s="192"/>
      <c r="N361" s="193"/>
      <c r="O361" s="193"/>
      <c r="P361" s="193"/>
      <c r="Q361" s="193"/>
      <c r="R361" s="193"/>
      <c r="S361" s="193"/>
      <c r="T361" s="194"/>
      <c r="AT361" s="189" t="s">
        <v>177</v>
      </c>
      <c r="AU361" s="189" t="s">
        <v>83</v>
      </c>
      <c r="AV361" s="11" t="s">
        <v>81</v>
      </c>
      <c r="AW361" s="11" t="s">
        <v>36</v>
      </c>
      <c r="AX361" s="11" t="s">
        <v>73</v>
      </c>
      <c r="AY361" s="189" t="s">
        <v>169</v>
      </c>
    </row>
    <row r="362" spans="2:51" s="12" customFormat="1" ht="13.5">
      <c r="B362" s="195"/>
      <c r="D362" s="188" t="s">
        <v>177</v>
      </c>
      <c r="E362" s="196" t="s">
        <v>5</v>
      </c>
      <c r="F362" s="197" t="s">
        <v>917</v>
      </c>
      <c r="H362" s="198">
        <v>1.231</v>
      </c>
      <c r="I362" s="199"/>
      <c r="L362" s="195"/>
      <c r="M362" s="200"/>
      <c r="N362" s="201"/>
      <c r="O362" s="201"/>
      <c r="P362" s="201"/>
      <c r="Q362" s="201"/>
      <c r="R362" s="201"/>
      <c r="S362" s="201"/>
      <c r="T362" s="202"/>
      <c r="AT362" s="196" t="s">
        <v>177</v>
      </c>
      <c r="AU362" s="196" t="s">
        <v>83</v>
      </c>
      <c r="AV362" s="12" t="s">
        <v>83</v>
      </c>
      <c r="AW362" s="12" t="s">
        <v>36</v>
      </c>
      <c r="AX362" s="12" t="s">
        <v>73</v>
      </c>
      <c r="AY362" s="196" t="s">
        <v>169</v>
      </c>
    </row>
    <row r="363" spans="2:51" s="12" customFormat="1" ht="13.5">
      <c r="B363" s="195"/>
      <c r="D363" s="188" t="s">
        <v>177</v>
      </c>
      <c r="E363" s="196" t="s">
        <v>5</v>
      </c>
      <c r="F363" s="197" t="s">
        <v>918</v>
      </c>
      <c r="H363" s="198">
        <v>1.631</v>
      </c>
      <c r="I363" s="199"/>
      <c r="L363" s="195"/>
      <c r="M363" s="200"/>
      <c r="N363" s="201"/>
      <c r="O363" s="201"/>
      <c r="P363" s="201"/>
      <c r="Q363" s="201"/>
      <c r="R363" s="201"/>
      <c r="S363" s="201"/>
      <c r="T363" s="202"/>
      <c r="AT363" s="196" t="s">
        <v>177</v>
      </c>
      <c r="AU363" s="196" t="s">
        <v>83</v>
      </c>
      <c r="AV363" s="12" t="s">
        <v>83</v>
      </c>
      <c r="AW363" s="12" t="s">
        <v>36</v>
      </c>
      <c r="AX363" s="12" t="s">
        <v>73</v>
      </c>
      <c r="AY363" s="196" t="s">
        <v>169</v>
      </c>
    </row>
    <row r="364" spans="2:51" s="13" customFormat="1" ht="13.5">
      <c r="B364" s="203"/>
      <c r="D364" s="188" t="s">
        <v>177</v>
      </c>
      <c r="E364" s="204" t="s">
        <v>5</v>
      </c>
      <c r="F364" s="205" t="s">
        <v>182</v>
      </c>
      <c r="H364" s="206">
        <v>2.862</v>
      </c>
      <c r="I364" s="207"/>
      <c r="L364" s="203"/>
      <c r="M364" s="208"/>
      <c r="N364" s="209"/>
      <c r="O364" s="209"/>
      <c r="P364" s="209"/>
      <c r="Q364" s="209"/>
      <c r="R364" s="209"/>
      <c r="S364" s="209"/>
      <c r="T364" s="210"/>
      <c r="AT364" s="204" t="s">
        <v>177</v>
      </c>
      <c r="AU364" s="204" t="s">
        <v>83</v>
      </c>
      <c r="AV364" s="13" t="s">
        <v>123</v>
      </c>
      <c r="AW364" s="13" t="s">
        <v>36</v>
      </c>
      <c r="AX364" s="13" t="s">
        <v>81</v>
      </c>
      <c r="AY364" s="204" t="s">
        <v>169</v>
      </c>
    </row>
    <row r="365" spans="2:65" s="1" customFormat="1" ht="38.25" customHeight="1">
      <c r="B365" s="174"/>
      <c r="C365" s="175" t="s">
        <v>412</v>
      </c>
      <c r="D365" s="175" t="s">
        <v>172</v>
      </c>
      <c r="E365" s="176" t="s">
        <v>919</v>
      </c>
      <c r="F365" s="177" t="s">
        <v>920</v>
      </c>
      <c r="G365" s="178" t="s">
        <v>94</v>
      </c>
      <c r="H365" s="179">
        <v>35.289</v>
      </c>
      <c r="I365" s="180"/>
      <c r="J365" s="181">
        <f>ROUND(I365*H365,2)</f>
        <v>0</v>
      </c>
      <c r="K365" s="177" t="s">
        <v>175</v>
      </c>
      <c r="L365" s="41"/>
      <c r="M365" s="182" t="s">
        <v>5</v>
      </c>
      <c r="N365" s="183" t="s">
        <v>44</v>
      </c>
      <c r="O365" s="42"/>
      <c r="P365" s="184">
        <f>O365*H365</f>
        <v>0</v>
      </c>
      <c r="Q365" s="184">
        <v>0</v>
      </c>
      <c r="R365" s="184">
        <f>Q365*H365</f>
        <v>0</v>
      </c>
      <c r="S365" s="184">
        <v>0.024</v>
      </c>
      <c r="T365" s="185">
        <f>S365*H365</f>
        <v>0.846936</v>
      </c>
      <c r="AR365" s="24" t="s">
        <v>123</v>
      </c>
      <c r="AT365" s="24" t="s">
        <v>172</v>
      </c>
      <c r="AU365" s="24" t="s">
        <v>83</v>
      </c>
      <c r="AY365" s="24" t="s">
        <v>169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24" t="s">
        <v>81</v>
      </c>
      <c r="BK365" s="186">
        <f>ROUND(I365*H365,2)</f>
        <v>0</v>
      </c>
      <c r="BL365" s="24" t="s">
        <v>123</v>
      </c>
      <c r="BM365" s="24" t="s">
        <v>921</v>
      </c>
    </row>
    <row r="366" spans="2:51" s="11" customFormat="1" ht="13.5">
      <c r="B366" s="187"/>
      <c r="D366" s="188" t="s">
        <v>177</v>
      </c>
      <c r="E366" s="189" t="s">
        <v>5</v>
      </c>
      <c r="F366" s="190" t="s">
        <v>916</v>
      </c>
      <c r="H366" s="189" t="s">
        <v>5</v>
      </c>
      <c r="I366" s="191"/>
      <c r="L366" s="187"/>
      <c r="M366" s="192"/>
      <c r="N366" s="193"/>
      <c r="O366" s="193"/>
      <c r="P366" s="193"/>
      <c r="Q366" s="193"/>
      <c r="R366" s="193"/>
      <c r="S366" s="193"/>
      <c r="T366" s="194"/>
      <c r="AT366" s="189" t="s">
        <v>177</v>
      </c>
      <c r="AU366" s="189" t="s">
        <v>83</v>
      </c>
      <c r="AV366" s="11" t="s">
        <v>81</v>
      </c>
      <c r="AW366" s="11" t="s">
        <v>36</v>
      </c>
      <c r="AX366" s="11" t="s">
        <v>73</v>
      </c>
      <c r="AY366" s="189" t="s">
        <v>169</v>
      </c>
    </row>
    <row r="367" spans="2:51" s="12" customFormat="1" ht="13.5">
      <c r="B367" s="195"/>
      <c r="D367" s="188" t="s">
        <v>177</v>
      </c>
      <c r="E367" s="196" t="s">
        <v>5</v>
      </c>
      <c r="F367" s="197" t="s">
        <v>808</v>
      </c>
      <c r="H367" s="198">
        <v>5.897</v>
      </c>
      <c r="I367" s="199"/>
      <c r="L367" s="195"/>
      <c r="M367" s="200"/>
      <c r="N367" s="201"/>
      <c r="O367" s="201"/>
      <c r="P367" s="201"/>
      <c r="Q367" s="201"/>
      <c r="R367" s="201"/>
      <c r="S367" s="201"/>
      <c r="T367" s="202"/>
      <c r="AT367" s="196" t="s">
        <v>177</v>
      </c>
      <c r="AU367" s="196" t="s">
        <v>83</v>
      </c>
      <c r="AV367" s="12" t="s">
        <v>83</v>
      </c>
      <c r="AW367" s="12" t="s">
        <v>36</v>
      </c>
      <c r="AX367" s="12" t="s">
        <v>73</v>
      </c>
      <c r="AY367" s="196" t="s">
        <v>169</v>
      </c>
    </row>
    <row r="368" spans="2:51" s="12" customFormat="1" ht="13.5">
      <c r="B368" s="195"/>
      <c r="D368" s="188" t="s">
        <v>177</v>
      </c>
      <c r="E368" s="196" t="s">
        <v>5</v>
      </c>
      <c r="F368" s="197" t="s">
        <v>809</v>
      </c>
      <c r="H368" s="198">
        <v>2.806</v>
      </c>
      <c r="I368" s="199"/>
      <c r="L368" s="195"/>
      <c r="M368" s="200"/>
      <c r="N368" s="201"/>
      <c r="O368" s="201"/>
      <c r="P368" s="201"/>
      <c r="Q368" s="201"/>
      <c r="R368" s="201"/>
      <c r="S368" s="201"/>
      <c r="T368" s="202"/>
      <c r="AT368" s="196" t="s">
        <v>177</v>
      </c>
      <c r="AU368" s="196" t="s">
        <v>83</v>
      </c>
      <c r="AV368" s="12" t="s">
        <v>83</v>
      </c>
      <c r="AW368" s="12" t="s">
        <v>36</v>
      </c>
      <c r="AX368" s="12" t="s">
        <v>73</v>
      </c>
      <c r="AY368" s="196" t="s">
        <v>169</v>
      </c>
    </row>
    <row r="369" spans="2:51" s="12" customFormat="1" ht="13.5">
      <c r="B369" s="195"/>
      <c r="D369" s="188" t="s">
        <v>177</v>
      </c>
      <c r="E369" s="196" t="s">
        <v>5</v>
      </c>
      <c r="F369" s="197" t="s">
        <v>922</v>
      </c>
      <c r="H369" s="198">
        <v>26.586</v>
      </c>
      <c r="I369" s="199"/>
      <c r="L369" s="195"/>
      <c r="M369" s="200"/>
      <c r="N369" s="201"/>
      <c r="O369" s="201"/>
      <c r="P369" s="201"/>
      <c r="Q369" s="201"/>
      <c r="R369" s="201"/>
      <c r="S369" s="201"/>
      <c r="T369" s="202"/>
      <c r="AT369" s="196" t="s">
        <v>177</v>
      </c>
      <c r="AU369" s="196" t="s">
        <v>83</v>
      </c>
      <c r="AV369" s="12" t="s">
        <v>83</v>
      </c>
      <c r="AW369" s="12" t="s">
        <v>36</v>
      </c>
      <c r="AX369" s="12" t="s">
        <v>73</v>
      </c>
      <c r="AY369" s="196" t="s">
        <v>169</v>
      </c>
    </row>
    <row r="370" spans="2:51" s="13" customFormat="1" ht="13.5">
      <c r="B370" s="203"/>
      <c r="D370" s="188" t="s">
        <v>177</v>
      </c>
      <c r="E370" s="204" t="s">
        <v>5</v>
      </c>
      <c r="F370" s="205" t="s">
        <v>182</v>
      </c>
      <c r="H370" s="206">
        <v>35.289</v>
      </c>
      <c r="I370" s="207"/>
      <c r="L370" s="203"/>
      <c r="M370" s="208"/>
      <c r="N370" s="209"/>
      <c r="O370" s="209"/>
      <c r="P370" s="209"/>
      <c r="Q370" s="209"/>
      <c r="R370" s="209"/>
      <c r="S370" s="209"/>
      <c r="T370" s="210"/>
      <c r="AT370" s="204" t="s">
        <v>177</v>
      </c>
      <c r="AU370" s="204" t="s">
        <v>83</v>
      </c>
      <c r="AV370" s="13" t="s">
        <v>123</v>
      </c>
      <c r="AW370" s="13" t="s">
        <v>36</v>
      </c>
      <c r="AX370" s="13" t="s">
        <v>81</v>
      </c>
      <c r="AY370" s="204" t="s">
        <v>169</v>
      </c>
    </row>
    <row r="371" spans="2:65" s="1" customFormat="1" ht="25.5" customHeight="1">
      <c r="B371" s="174"/>
      <c r="C371" s="175" t="s">
        <v>419</v>
      </c>
      <c r="D371" s="175" t="s">
        <v>172</v>
      </c>
      <c r="E371" s="176" t="s">
        <v>923</v>
      </c>
      <c r="F371" s="177" t="s">
        <v>924</v>
      </c>
      <c r="G371" s="178" t="s">
        <v>429</v>
      </c>
      <c r="H371" s="179">
        <v>27</v>
      </c>
      <c r="I371" s="180"/>
      <c r="J371" s="181">
        <f>ROUND(I371*H371,2)</f>
        <v>0</v>
      </c>
      <c r="K371" s="177" t="s">
        <v>175</v>
      </c>
      <c r="L371" s="41"/>
      <c r="M371" s="182" t="s">
        <v>5</v>
      </c>
      <c r="N371" s="183" t="s">
        <v>44</v>
      </c>
      <c r="O371" s="42"/>
      <c r="P371" s="184">
        <f>O371*H371</f>
        <v>0</v>
      </c>
      <c r="Q371" s="184">
        <v>0</v>
      </c>
      <c r="R371" s="184">
        <f>Q371*H371</f>
        <v>0</v>
      </c>
      <c r="S371" s="184">
        <v>0.01</v>
      </c>
      <c r="T371" s="185">
        <f>S371*H371</f>
        <v>0.27</v>
      </c>
      <c r="AR371" s="24" t="s">
        <v>123</v>
      </c>
      <c r="AT371" s="24" t="s">
        <v>172</v>
      </c>
      <c r="AU371" s="24" t="s">
        <v>83</v>
      </c>
      <c r="AY371" s="24" t="s">
        <v>169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24" t="s">
        <v>81</v>
      </c>
      <c r="BK371" s="186">
        <f>ROUND(I371*H371,2)</f>
        <v>0</v>
      </c>
      <c r="BL371" s="24" t="s">
        <v>123</v>
      </c>
      <c r="BM371" s="24" t="s">
        <v>925</v>
      </c>
    </row>
    <row r="372" spans="2:51" s="11" customFormat="1" ht="13.5">
      <c r="B372" s="187"/>
      <c r="D372" s="188" t="s">
        <v>177</v>
      </c>
      <c r="E372" s="189" t="s">
        <v>5</v>
      </c>
      <c r="F372" s="190" t="s">
        <v>792</v>
      </c>
      <c r="H372" s="189" t="s">
        <v>5</v>
      </c>
      <c r="I372" s="191"/>
      <c r="L372" s="187"/>
      <c r="M372" s="192"/>
      <c r="N372" s="193"/>
      <c r="O372" s="193"/>
      <c r="P372" s="193"/>
      <c r="Q372" s="193"/>
      <c r="R372" s="193"/>
      <c r="S372" s="193"/>
      <c r="T372" s="194"/>
      <c r="AT372" s="189" t="s">
        <v>177</v>
      </c>
      <c r="AU372" s="189" t="s">
        <v>83</v>
      </c>
      <c r="AV372" s="11" t="s">
        <v>81</v>
      </c>
      <c r="AW372" s="11" t="s">
        <v>36</v>
      </c>
      <c r="AX372" s="11" t="s">
        <v>73</v>
      </c>
      <c r="AY372" s="189" t="s">
        <v>169</v>
      </c>
    </row>
    <row r="373" spans="2:51" s="11" customFormat="1" ht="27">
      <c r="B373" s="187"/>
      <c r="D373" s="188" t="s">
        <v>177</v>
      </c>
      <c r="E373" s="189" t="s">
        <v>5</v>
      </c>
      <c r="F373" s="190" t="s">
        <v>926</v>
      </c>
      <c r="H373" s="189" t="s">
        <v>5</v>
      </c>
      <c r="I373" s="191"/>
      <c r="L373" s="187"/>
      <c r="M373" s="192"/>
      <c r="N373" s="193"/>
      <c r="O373" s="193"/>
      <c r="P373" s="193"/>
      <c r="Q373" s="193"/>
      <c r="R373" s="193"/>
      <c r="S373" s="193"/>
      <c r="T373" s="194"/>
      <c r="AT373" s="189" t="s">
        <v>177</v>
      </c>
      <c r="AU373" s="189" t="s">
        <v>83</v>
      </c>
      <c r="AV373" s="11" t="s">
        <v>81</v>
      </c>
      <c r="AW373" s="11" t="s">
        <v>36</v>
      </c>
      <c r="AX373" s="11" t="s">
        <v>73</v>
      </c>
      <c r="AY373" s="189" t="s">
        <v>169</v>
      </c>
    </row>
    <row r="374" spans="2:51" s="12" customFormat="1" ht="13.5">
      <c r="B374" s="195"/>
      <c r="D374" s="188" t="s">
        <v>177</v>
      </c>
      <c r="E374" s="196" t="s">
        <v>5</v>
      </c>
      <c r="F374" s="197" t="s">
        <v>927</v>
      </c>
      <c r="H374" s="198">
        <v>27</v>
      </c>
      <c r="I374" s="199"/>
      <c r="L374" s="195"/>
      <c r="M374" s="200"/>
      <c r="N374" s="201"/>
      <c r="O374" s="201"/>
      <c r="P374" s="201"/>
      <c r="Q374" s="201"/>
      <c r="R374" s="201"/>
      <c r="S374" s="201"/>
      <c r="T374" s="202"/>
      <c r="AT374" s="196" t="s">
        <v>177</v>
      </c>
      <c r="AU374" s="196" t="s">
        <v>83</v>
      </c>
      <c r="AV374" s="12" t="s">
        <v>83</v>
      </c>
      <c r="AW374" s="12" t="s">
        <v>36</v>
      </c>
      <c r="AX374" s="12" t="s">
        <v>73</v>
      </c>
      <c r="AY374" s="196" t="s">
        <v>169</v>
      </c>
    </row>
    <row r="375" spans="2:51" s="13" customFormat="1" ht="13.5">
      <c r="B375" s="203"/>
      <c r="D375" s="188" t="s">
        <v>177</v>
      </c>
      <c r="E375" s="204" t="s">
        <v>5</v>
      </c>
      <c r="F375" s="205" t="s">
        <v>182</v>
      </c>
      <c r="H375" s="206">
        <v>27</v>
      </c>
      <c r="I375" s="207"/>
      <c r="L375" s="203"/>
      <c r="M375" s="208"/>
      <c r="N375" s="209"/>
      <c r="O375" s="209"/>
      <c r="P375" s="209"/>
      <c r="Q375" s="209"/>
      <c r="R375" s="209"/>
      <c r="S375" s="209"/>
      <c r="T375" s="210"/>
      <c r="AT375" s="204" t="s">
        <v>177</v>
      </c>
      <c r="AU375" s="204" t="s">
        <v>83</v>
      </c>
      <c r="AV375" s="13" t="s">
        <v>123</v>
      </c>
      <c r="AW375" s="13" t="s">
        <v>36</v>
      </c>
      <c r="AX375" s="13" t="s">
        <v>81</v>
      </c>
      <c r="AY375" s="204" t="s">
        <v>169</v>
      </c>
    </row>
    <row r="376" spans="2:65" s="1" customFormat="1" ht="38.25" customHeight="1">
      <c r="B376" s="174"/>
      <c r="C376" s="175" t="s">
        <v>426</v>
      </c>
      <c r="D376" s="175" t="s">
        <v>172</v>
      </c>
      <c r="E376" s="176" t="s">
        <v>928</v>
      </c>
      <c r="F376" s="177" t="s">
        <v>929</v>
      </c>
      <c r="G376" s="178" t="s">
        <v>94</v>
      </c>
      <c r="H376" s="179">
        <v>845.137</v>
      </c>
      <c r="I376" s="180"/>
      <c r="J376" s="181">
        <f>ROUND(I376*H376,2)</f>
        <v>0</v>
      </c>
      <c r="K376" s="177" t="s">
        <v>175</v>
      </c>
      <c r="L376" s="41"/>
      <c r="M376" s="182" t="s">
        <v>5</v>
      </c>
      <c r="N376" s="183" t="s">
        <v>44</v>
      </c>
      <c r="O376" s="42"/>
      <c r="P376" s="184">
        <f>O376*H376</f>
        <v>0</v>
      </c>
      <c r="Q376" s="184">
        <v>0</v>
      </c>
      <c r="R376" s="184">
        <f>Q376*H376</f>
        <v>0</v>
      </c>
      <c r="S376" s="184">
        <v>0.059</v>
      </c>
      <c r="T376" s="185">
        <f>S376*H376</f>
        <v>49.863082999999996</v>
      </c>
      <c r="AR376" s="24" t="s">
        <v>123</v>
      </c>
      <c r="AT376" s="24" t="s">
        <v>172</v>
      </c>
      <c r="AU376" s="24" t="s">
        <v>83</v>
      </c>
      <c r="AY376" s="24" t="s">
        <v>169</v>
      </c>
      <c r="BE376" s="186">
        <f>IF(N376="základní",J376,0)</f>
        <v>0</v>
      </c>
      <c r="BF376" s="186">
        <f>IF(N376="snížená",J376,0)</f>
        <v>0</v>
      </c>
      <c r="BG376" s="186">
        <f>IF(N376="zákl. přenesená",J376,0)</f>
        <v>0</v>
      </c>
      <c r="BH376" s="186">
        <f>IF(N376="sníž. přenesená",J376,0)</f>
        <v>0</v>
      </c>
      <c r="BI376" s="186">
        <f>IF(N376="nulová",J376,0)</f>
        <v>0</v>
      </c>
      <c r="BJ376" s="24" t="s">
        <v>81</v>
      </c>
      <c r="BK376" s="186">
        <f>ROUND(I376*H376,2)</f>
        <v>0</v>
      </c>
      <c r="BL376" s="24" t="s">
        <v>123</v>
      </c>
      <c r="BM376" s="24" t="s">
        <v>930</v>
      </c>
    </row>
    <row r="377" spans="2:51" s="12" customFormat="1" ht="13.5">
      <c r="B377" s="195"/>
      <c r="D377" s="188" t="s">
        <v>177</v>
      </c>
      <c r="E377" s="196" t="s">
        <v>5</v>
      </c>
      <c r="F377" s="197" t="s">
        <v>661</v>
      </c>
      <c r="H377" s="198">
        <v>845.137</v>
      </c>
      <c r="I377" s="199"/>
      <c r="L377" s="195"/>
      <c r="M377" s="200"/>
      <c r="N377" s="201"/>
      <c r="O377" s="201"/>
      <c r="P377" s="201"/>
      <c r="Q377" s="201"/>
      <c r="R377" s="201"/>
      <c r="S377" s="201"/>
      <c r="T377" s="202"/>
      <c r="AT377" s="196" t="s">
        <v>177</v>
      </c>
      <c r="AU377" s="196" t="s">
        <v>83</v>
      </c>
      <c r="AV377" s="12" t="s">
        <v>83</v>
      </c>
      <c r="AW377" s="12" t="s">
        <v>36</v>
      </c>
      <c r="AX377" s="12" t="s">
        <v>73</v>
      </c>
      <c r="AY377" s="196" t="s">
        <v>169</v>
      </c>
    </row>
    <row r="378" spans="2:51" s="13" customFormat="1" ht="13.5">
      <c r="B378" s="203"/>
      <c r="D378" s="188" t="s">
        <v>177</v>
      </c>
      <c r="E378" s="204" t="s">
        <v>5</v>
      </c>
      <c r="F378" s="205" t="s">
        <v>182</v>
      </c>
      <c r="H378" s="206">
        <v>845.137</v>
      </c>
      <c r="I378" s="207"/>
      <c r="L378" s="203"/>
      <c r="M378" s="208"/>
      <c r="N378" s="209"/>
      <c r="O378" s="209"/>
      <c r="P378" s="209"/>
      <c r="Q378" s="209"/>
      <c r="R378" s="209"/>
      <c r="S378" s="209"/>
      <c r="T378" s="210"/>
      <c r="AT378" s="204" t="s">
        <v>177</v>
      </c>
      <c r="AU378" s="204" t="s">
        <v>83</v>
      </c>
      <c r="AV378" s="13" t="s">
        <v>123</v>
      </c>
      <c r="AW378" s="13" t="s">
        <v>36</v>
      </c>
      <c r="AX378" s="13" t="s">
        <v>81</v>
      </c>
      <c r="AY378" s="204" t="s">
        <v>169</v>
      </c>
    </row>
    <row r="379" spans="2:65" s="1" customFormat="1" ht="25.5" customHeight="1">
      <c r="B379" s="174"/>
      <c r="C379" s="175" t="s">
        <v>433</v>
      </c>
      <c r="D379" s="175" t="s">
        <v>172</v>
      </c>
      <c r="E379" s="176" t="s">
        <v>931</v>
      </c>
      <c r="F379" s="177" t="s">
        <v>932</v>
      </c>
      <c r="G379" s="178" t="s">
        <v>94</v>
      </c>
      <c r="H379" s="179">
        <v>23.041</v>
      </c>
      <c r="I379" s="180"/>
      <c r="J379" s="181">
        <f>ROUND(I379*H379,2)</f>
        <v>0</v>
      </c>
      <c r="K379" s="177" t="s">
        <v>175</v>
      </c>
      <c r="L379" s="41"/>
      <c r="M379" s="182" t="s">
        <v>5</v>
      </c>
      <c r="N379" s="183" t="s">
        <v>44</v>
      </c>
      <c r="O379" s="42"/>
      <c r="P379" s="184">
        <f>O379*H379</f>
        <v>0</v>
      </c>
      <c r="Q379" s="184">
        <v>0</v>
      </c>
      <c r="R379" s="184">
        <f>Q379*H379</f>
        <v>0</v>
      </c>
      <c r="S379" s="184">
        <v>0.05</v>
      </c>
      <c r="T379" s="185">
        <f>S379*H379</f>
        <v>1.15205</v>
      </c>
      <c r="AR379" s="24" t="s">
        <v>123</v>
      </c>
      <c r="AT379" s="24" t="s">
        <v>172</v>
      </c>
      <c r="AU379" s="24" t="s">
        <v>83</v>
      </c>
      <c r="AY379" s="24" t="s">
        <v>169</v>
      </c>
      <c r="BE379" s="186">
        <f>IF(N379="základní",J379,0)</f>
        <v>0</v>
      </c>
      <c r="BF379" s="186">
        <f>IF(N379="snížená",J379,0)</f>
        <v>0</v>
      </c>
      <c r="BG379" s="186">
        <f>IF(N379="zákl. přenesená",J379,0)</f>
        <v>0</v>
      </c>
      <c r="BH379" s="186">
        <f>IF(N379="sníž. přenesená",J379,0)</f>
        <v>0</v>
      </c>
      <c r="BI379" s="186">
        <f>IF(N379="nulová",J379,0)</f>
        <v>0</v>
      </c>
      <c r="BJ379" s="24" t="s">
        <v>81</v>
      </c>
      <c r="BK379" s="186">
        <f>ROUND(I379*H379,2)</f>
        <v>0</v>
      </c>
      <c r="BL379" s="24" t="s">
        <v>123</v>
      </c>
      <c r="BM379" s="24" t="s">
        <v>933</v>
      </c>
    </row>
    <row r="380" spans="2:51" s="11" customFormat="1" ht="13.5">
      <c r="B380" s="187"/>
      <c r="D380" s="188" t="s">
        <v>177</v>
      </c>
      <c r="E380" s="189" t="s">
        <v>5</v>
      </c>
      <c r="F380" s="190" t="s">
        <v>832</v>
      </c>
      <c r="H380" s="189" t="s">
        <v>5</v>
      </c>
      <c r="I380" s="191"/>
      <c r="L380" s="187"/>
      <c r="M380" s="192"/>
      <c r="N380" s="193"/>
      <c r="O380" s="193"/>
      <c r="P380" s="193"/>
      <c r="Q380" s="193"/>
      <c r="R380" s="193"/>
      <c r="S380" s="193"/>
      <c r="T380" s="194"/>
      <c r="AT380" s="189" t="s">
        <v>177</v>
      </c>
      <c r="AU380" s="189" t="s">
        <v>83</v>
      </c>
      <c r="AV380" s="11" t="s">
        <v>81</v>
      </c>
      <c r="AW380" s="11" t="s">
        <v>36</v>
      </c>
      <c r="AX380" s="11" t="s">
        <v>73</v>
      </c>
      <c r="AY380" s="189" t="s">
        <v>169</v>
      </c>
    </row>
    <row r="381" spans="2:51" s="12" customFormat="1" ht="13.5">
      <c r="B381" s="195"/>
      <c r="D381" s="188" t="s">
        <v>177</v>
      </c>
      <c r="E381" s="196" t="s">
        <v>5</v>
      </c>
      <c r="F381" s="197" t="s">
        <v>689</v>
      </c>
      <c r="H381" s="198">
        <v>23.041</v>
      </c>
      <c r="I381" s="199"/>
      <c r="L381" s="195"/>
      <c r="M381" s="200"/>
      <c r="N381" s="201"/>
      <c r="O381" s="201"/>
      <c r="P381" s="201"/>
      <c r="Q381" s="201"/>
      <c r="R381" s="201"/>
      <c r="S381" s="201"/>
      <c r="T381" s="202"/>
      <c r="AT381" s="196" t="s">
        <v>177</v>
      </c>
      <c r="AU381" s="196" t="s">
        <v>83</v>
      </c>
      <c r="AV381" s="12" t="s">
        <v>83</v>
      </c>
      <c r="AW381" s="12" t="s">
        <v>36</v>
      </c>
      <c r="AX381" s="12" t="s">
        <v>73</v>
      </c>
      <c r="AY381" s="196" t="s">
        <v>169</v>
      </c>
    </row>
    <row r="382" spans="2:51" s="13" customFormat="1" ht="13.5">
      <c r="B382" s="203"/>
      <c r="D382" s="188" t="s">
        <v>177</v>
      </c>
      <c r="E382" s="204" t="s">
        <v>5</v>
      </c>
      <c r="F382" s="205" t="s">
        <v>182</v>
      </c>
      <c r="H382" s="206">
        <v>23.041</v>
      </c>
      <c r="I382" s="207"/>
      <c r="L382" s="203"/>
      <c r="M382" s="208"/>
      <c r="N382" s="209"/>
      <c r="O382" s="209"/>
      <c r="P382" s="209"/>
      <c r="Q382" s="209"/>
      <c r="R382" s="209"/>
      <c r="S382" s="209"/>
      <c r="T382" s="210"/>
      <c r="AT382" s="204" t="s">
        <v>177</v>
      </c>
      <c r="AU382" s="204" t="s">
        <v>83</v>
      </c>
      <c r="AV382" s="13" t="s">
        <v>123</v>
      </c>
      <c r="AW382" s="13" t="s">
        <v>36</v>
      </c>
      <c r="AX382" s="13" t="s">
        <v>81</v>
      </c>
      <c r="AY382" s="204" t="s">
        <v>169</v>
      </c>
    </row>
    <row r="383" spans="2:65" s="1" customFormat="1" ht="38.25" customHeight="1">
      <c r="B383" s="174"/>
      <c r="C383" s="175" t="s">
        <v>439</v>
      </c>
      <c r="D383" s="175" t="s">
        <v>172</v>
      </c>
      <c r="E383" s="176" t="s">
        <v>934</v>
      </c>
      <c r="F383" s="177" t="s">
        <v>935</v>
      </c>
      <c r="G383" s="178" t="s">
        <v>429</v>
      </c>
      <c r="H383" s="179">
        <v>81</v>
      </c>
      <c r="I383" s="180"/>
      <c r="J383" s="181">
        <f>ROUND(I383*H383,2)</f>
        <v>0</v>
      </c>
      <c r="K383" s="177" t="s">
        <v>175</v>
      </c>
      <c r="L383" s="41"/>
      <c r="M383" s="182" t="s">
        <v>5</v>
      </c>
      <c r="N383" s="183" t="s">
        <v>44</v>
      </c>
      <c r="O383" s="42"/>
      <c r="P383" s="184">
        <f>O383*H383</f>
        <v>0</v>
      </c>
      <c r="Q383" s="184">
        <v>0.0011</v>
      </c>
      <c r="R383" s="184">
        <f>Q383*H383</f>
        <v>0.0891</v>
      </c>
      <c r="S383" s="184">
        <v>0.001</v>
      </c>
      <c r="T383" s="185">
        <f>S383*H383</f>
        <v>0.081</v>
      </c>
      <c r="AR383" s="24" t="s">
        <v>123</v>
      </c>
      <c r="AT383" s="24" t="s">
        <v>172</v>
      </c>
      <c r="AU383" s="24" t="s">
        <v>83</v>
      </c>
      <c r="AY383" s="24" t="s">
        <v>169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24" t="s">
        <v>81</v>
      </c>
      <c r="BK383" s="186">
        <f>ROUND(I383*H383,2)</f>
        <v>0</v>
      </c>
      <c r="BL383" s="24" t="s">
        <v>123</v>
      </c>
      <c r="BM383" s="24" t="s">
        <v>936</v>
      </c>
    </row>
    <row r="384" spans="2:51" s="11" customFormat="1" ht="13.5">
      <c r="B384" s="187"/>
      <c r="D384" s="188" t="s">
        <v>177</v>
      </c>
      <c r="E384" s="189" t="s">
        <v>5</v>
      </c>
      <c r="F384" s="190" t="s">
        <v>179</v>
      </c>
      <c r="H384" s="189" t="s">
        <v>5</v>
      </c>
      <c r="I384" s="191"/>
      <c r="L384" s="187"/>
      <c r="M384" s="192"/>
      <c r="N384" s="193"/>
      <c r="O384" s="193"/>
      <c r="P384" s="193"/>
      <c r="Q384" s="193"/>
      <c r="R384" s="193"/>
      <c r="S384" s="193"/>
      <c r="T384" s="194"/>
      <c r="AT384" s="189" t="s">
        <v>177</v>
      </c>
      <c r="AU384" s="189" t="s">
        <v>83</v>
      </c>
      <c r="AV384" s="11" t="s">
        <v>81</v>
      </c>
      <c r="AW384" s="11" t="s">
        <v>36</v>
      </c>
      <c r="AX384" s="11" t="s">
        <v>73</v>
      </c>
      <c r="AY384" s="189" t="s">
        <v>169</v>
      </c>
    </row>
    <row r="385" spans="2:51" s="11" customFormat="1" ht="13.5">
      <c r="B385" s="187"/>
      <c r="D385" s="188" t="s">
        <v>177</v>
      </c>
      <c r="E385" s="189" t="s">
        <v>5</v>
      </c>
      <c r="F385" s="190" t="s">
        <v>937</v>
      </c>
      <c r="H385" s="189" t="s">
        <v>5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89" t="s">
        <v>177</v>
      </c>
      <c r="AU385" s="189" t="s">
        <v>83</v>
      </c>
      <c r="AV385" s="11" t="s">
        <v>81</v>
      </c>
      <c r="AW385" s="11" t="s">
        <v>36</v>
      </c>
      <c r="AX385" s="11" t="s">
        <v>73</v>
      </c>
      <c r="AY385" s="189" t="s">
        <v>169</v>
      </c>
    </row>
    <row r="386" spans="2:51" s="12" customFormat="1" ht="13.5">
      <c r="B386" s="195"/>
      <c r="D386" s="188" t="s">
        <v>177</v>
      </c>
      <c r="E386" s="196" t="s">
        <v>5</v>
      </c>
      <c r="F386" s="197" t="s">
        <v>938</v>
      </c>
      <c r="H386" s="198">
        <v>81</v>
      </c>
      <c r="I386" s="199"/>
      <c r="L386" s="195"/>
      <c r="M386" s="200"/>
      <c r="N386" s="201"/>
      <c r="O386" s="201"/>
      <c r="P386" s="201"/>
      <c r="Q386" s="201"/>
      <c r="R386" s="201"/>
      <c r="S386" s="201"/>
      <c r="T386" s="202"/>
      <c r="AT386" s="196" t="s">
        <v>177</v>
      </c>
      <c r="AU386" s="196" t="s">
        <v>83</v>
      </c>
      <c r="AV386" s="12" t="s">
        <v>83</v>
      </c>
      <c r="AW386" s="12" t="s">
        <v>36</v>
      </c>
      <c r="AX386" s="12" t="s">
        <v>73</v>
      </c>
      <c r="AY386" s="196" t="s">
        <v>169</v>
      </c>
    </row>
    <row r="387" spans="2:51" s="13" customFormat="1" ht="13.5">
      <c r="B387" s="203"/>
      <c r="D387" s="188" t="s">
        <v>177</v>
      </c>
      <c r="E387" s="204" t="s">
        <v>5</v>
      </c>
      <c r="F387" s="205" t="s">
        <v>182</v>
      </c>
      <c r="H387" s="206">
        <v>81</v>
      </c>
      <c r="I387" s="207"/>
      <c r="L387" s="203"/>
      <c r="M387" s="208"/>
      <c r="N387" s="209"/>
      <c r="O387" s="209"/>
      <c r="P387" s="209"/>
      <c r="Q387" s="209"/>
      <c r="R387" s="209"/>
      <c r="S387" s="209"/>
      <c r="T387" s="210"/>
      <c r="AT387" s="204" t="s">
        <v>177</v>
      </c>
      <c r="AU387" s="204" t="s">
        <v>83</v>
      </c>
      <c r="AV387" s="13" t="s">
        <v>123</v>
      </c>
      <c r="AW387" s="13" t="s">
        <v>36</v>
      </c>
      <c r="AX387" s="13" t="s">
        <v>81</v>
      </c>
      <c r="AY387" s="204" t="s">
        <v>169</v>
      </c>
    </row>
    <row r="388" spans="2:63" s="10" customFormat="1" ht="29.85" customHeight="1">
      <c r="B388" s="161"/>
      <c r="D388" s="162" t="s">
        <v>72</v>
      </c>
      <c r="E388" s="172" t="s">
        <v>348</v>
      </c>
      <c r="F388" s="172" t="s">
        <v>349</v>
      </c>
      <c r="I388" s="164"/>
      <c r="J388" s="173">
        <f>BK388</f>
        <v>0</v>
      </c>
      <c r="L388" s="161"/>
      <c r="M388" s="166"/>
      <c r="N388" s="167"/>
      <c r="O388" s="167"/>
      <c r="P388" s="168">
        <f>SUM(P389:P393)</f>
        <v>0</v>
      </c>
      <c r="Q388" s="167"/>
      <c r="R388" s="168">
        <f>SUM(R389:R393)</f>
        <v>0</v>
      </c>
      <c r="S388" s="167"/>
      <c r="T388" s="169">
        <f>SUM(T389:T393)</f>
        <v>0</v>
      </c>
      <c r="AR388" s="162" t="s">
        <v>81</v>
      </c>
      <c r="AT388" s="170" t="s">
        <v>72</v>
      </c>
      <c r="AU388" s="170" t="s">
        <v>81</v>
      </c>
      <c r="AY388" s="162" t="s">
        <v>169</v>
      </c>
      <c r="BK388" s="171">
        <f>SUM(BK389:BK393)</f>
        <v>0</v>
      </c>
    </row>
    <row r="389" spans="2:65" s="1" customFormat="1" ht="25.5" customHeight="1">
      <c r="B389" s="174"/>
      <c r="C389" s="175" t="s">
        <v>445</v>
      </c>
      <c r="D389" s="175" t="s">
        <v>172</v>
      </c>
      <c r="E389" s="176" t="s">
        <v>351</v>
      </c>
      <c r="F389" s="177" t="s">
        <v>352</v>
      </c>
      <c r="G389" s="178" t="s">
        <v>353</v>
      </c>
      <c r="H389" s="179">
        <v>82.16</v>
      </c>
      <c r="I389" s="180"/>
      <c r="J389" s="181">
        <f>ROUND(I389*H389,2)</f>
        <v>0</v>
      </c>
      <c r="K389" s="177" t="s">
        <v>175</v>
      </c>
      <c r="L389" s="41"/>
      <c r="M389" s="182" t="s">
        <v>5</v>
      </c>
      <c r="N389" s="183" t="s">
        <v>44</v>
      </c>
      <c r="O389" s="42"/>
      <c r="P389" s="184">
        <f>O389*H389</f>
        <v>0</v>
      </c>
      <c r="Q389" s="184">
        <v>0</v>
      </c>
      <c r="R389" s="184">
        <f>Q389*H389</f>
        <v>0</v>
      </c>
      <c r="S389" s="184">
        <v>0</v>
      </c>
      <c r="T389" s="185">
        <f>S389*H389</f>
        <v>0</v>
      </c>
      <c r="AR389" s="24" t="s">
        <v>123</v>
      </c>
      <c r="AT389" s="24" t="s">
        <v>172</v>
      </c>
      <c r="AU389" s="24" t="s">
        <v>83</v>
      </c>
      <c r="AY389" s="24" t="s">
        <v>169</v>
      </c>
      <c r="BE389" s="186">
        <f>IF(N389="základní",J389,0)</f>
        <v>0</v>
      </c>
      <c r="BF389" s="186">
        <f>IF(N389="snížená",J389,0)</f>
        <v>0</v>
      </c>
      <c r="BG389" s="186">
        <f>IF(N389="zákl. přenesená",J389,0)</f>
        <v>0</v>
      </c>
      <c r="BH389" s="186">
        <f>IF(N389="sníž. přenesená",J389,0)</f>
        <v>0</v>
      </c>
      <c r="BI389" s="186">
        <f>IF(N389="nulová",J389,0)</f>
        <v>0</v>
      </c>
      <c r="BJ389" s="24" t="s">
        <v>81</v>
      </c>
      <c r="BK389" s="186">
        <f>ROUND(I389*H389,2)</f>
        <v>0</v>
      </c>
      <c r="BL389" s="24" t="s">
        <v>123</v>
      </c>
      <c r="BM389" s="24" t="s">
        <v>354</v>
      </c>
    </row>
    <row r="390" spans="2:65" s="1" customFormat="1" ht="25.5" customHeight="1">
      <c r="B390" s="174"/>
      <c r="C390" s="175" t="s">
        <v>453</v>
      </c>
      <c r="D390" s="175" t="s">
        <v>172</v>
      </c>
      <c r="E390" s="176" t="s">
        <v>356</v>
      </c>
      <c r="F390" s="177" t="s">
        <v>357</v>
      </c>
      <c r="G390" s="178" t="s">
        <v>353</v>
      </c>
      <c r="H390" s="179">
        <v>82.16</v>
      </c>
      <c r="I390" s="180"/>
      <c r="J390" s="181">
        <f>ROUND(I390*H390,2)</f>
        <v>0</v>
      </c>
      <c r="K390" s="177" t="s">
        <v>175</v>
      </c>
      <c r="L390" s="41"/>
      <c r="M390" s="182" t="s">
        <v>5</v>
      </c>
      <c r="N390" s="183" t="s">
        <v>44</v>
      </c>
      <c r="O390" s="42"/>
      <c r="P390" s="184">
        <f>O390*H390</f>
        <v>0</v>
      </c>
      <c r="Q390" s="184">
        <v>0</v>
      </c>
      <c r="R390" s="184">
        <f>Q390*H390</f>
        <v>0</v>
      </c>
      <c r="S390" s="184">
        <v>0</v>
      </c>
      <c r="T390" s="185">
        <f>S390*H390</f>
        <v>0</v>
      </c>
      <c r="AR390" s="24" t="s">
        <v>123</v>
      </c>
      <c r="AT390" s="24" t="s">
        <v>172</v>
      </c>
      <c r="AU390" s="24" t="s">
        <v>83</v>
      </c>
      <c r="AY390" s="24" t="s">
        <v>169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24" t="s">
        <v>81</v>
      </c>
      <c r="BK390" s="186">
        <f>ROUND(I390*H390,2)</f>
        <v>0</v>
      </c>
      <c r="BL390" s="24" t="s">
        <v>123</v>
      </c>
      <c r="BM390" s="24" t="s">
        <v>358</v>
      </c>
    </row>
    <row r="391" spans="2:65" s="1" customFormat="1" ht="25.5" customHeight="1">
      <c r="B391" s="174"/>
      <c r="C391" s="175" t="s">
        <v>460</v>
      </c>
      <c r="D391" s="175" t="s">
        <v>172</v>
      </c>
      <c r="E391" s="176" t="s">
        <v>360</v>
      </c>
      <c r="F391" s="177" t="s">
        <v>361</v>
      </c>
      <c r="G391" s="178" t="s">
        <v>353</v>
      </c>
      <c r="H391" s="179">
        <v>739.44</v>
      </c>
      <c r="I391" s="180"/>
      <c r="J391" s="181">
        <f>ROUND(I391*H391,2)</f>
        <v>0</v>
      </c>
      <c r="K391" s="177" t="s">
        <v>175</v>
      </c>
      <c r="L391" s="41"/>
      <c r="M391" s="182" t="s">
        <v>5</v>
      </c>
      <c r="N391" s="183" t="s">
        <v>44</v>
      </c>
      <c r="O391" s="42"/>
      <c r="P391" s="184">
        <f>O391*H391</f>
        <v>0</v>
      </c>
      <c r="Q391" s="184">
        <v>0</v>
      </c>
      <c r="R391" s="184">
        <f>Q391*H391</f>
        <v>0</v>
      </c>
      <c r="S391" s="184">
        <v>0</v>
      </c>
      <c r="T391" s="185">
        <f>S391*H391</f>
        <v>0</v>
      </c>
      <c r="AR391" s="24" t="s">
        <v>123</v>
      </c>
      <c r="AT391" s="24" t="s">
        <v>172</v>
      </c>
      <c r="AU391" s="24" t="s">
        <v>83</v>
      </c>
      <c r="AY391" s="24" t="s">
        <v>169</v>
      </c>
      <c r="BE391" s="186">
        <f>IF(N391="základní",J391,0)</f>
        <v>0</v>
      </c>
      <c r="BF391" s="186">
        <f>IF(N391="snížená",J391,0)</f>
        <v>0</v>
      </c>
      <c r="BG391" s="186">
        <f>IF(N391="zákl. přenesená",J391,0)</f>
        <v>0</v>
      </c>
      <c r="BH391" s="186">
        <f>IF(N391="sníž. přenesená",J391,0)</f>
        <v>0</v>
      </c>
      <c r="BI391" s="186">
        <f>IF(N391="nulová",J391,0)</f>
        <v>0</v>
      </c>
      <c r="BJ391" s="24" t="s">
        <v>81</v>
      </c>
      <c r="BK391" s="186">
        <f>ROUND(I391*H391,2)</f>
        <v>0</v>
      </c>
      <c r="BL391" s="24" t="s">
        <v>123</v>
      </c>
      <c r="BM391" s="24" t="s">
        <v>362</v>
      </c>
    </row>
    <row r="392" spans="2:51" s="12" customFormat="1" ht="13.5">
      <c r="B392" s="195"/>
      <c r="D392" s="188" t="s">
        <v>177</v>
      </c>
      <c r="F392" s="197" t="s">
        <v>939</v>
      </c>
      <c r="H392" s="198">
        <v>739.44</v>
      </c>
      <c r="I392" s="199"/>
      <c r="L392" s="195"/>
      <c r="M392" s="200"/>
      <c r="N392" s="201"/>
      <c r="O392" s="201"/>
      <c r="P392" s="201"/>
      <c r="Q392" s="201"/>
      <c r="R392" s="201"/>
      <c r="S392" s="201"/>
      <c r="T392" s="202"/>
      <c r="AT392" s="196" t="s">
        <v>177</v>
      </c>
      <c r="AU392" s="196" t="s">
        <v>83</v>
      </c>
      <c r="AV392" s="12" t="s">
        <v>83</v>
      </c>
      <c r="AW392" s="12" t="s">
        <v>6</v>
      </c>
      <c r="AX392" s="12" t="s">
        <v>81</v>
      </c>
      <c r="AY392" s="196" t="s">
        <v>169</v>
      </c>
    </row>
    <row r="393" spans="2:65" s="1" customFormat="1" ht="16.5" customHeight="1">
      <c r="B393" s="174"/>
      <c r="C393" s="175" t="s">
        <v>465</v>
      </c>
      <c r="D393" s="175" t="s">
        <v>172</v>
      </c>
      <c r="E393" s="176" t="s">
        <v>365</v>
      </c>
      <c r="F393" s="177" t="s">
        <v>366</v>
      </c>
      <c r="G393" s="178" t="s">
        <v>353</v>
      </c>
      <c r="H393" s="179">
        <v>82.16</v>
      </c>
      <c r="I393" s="180"/>
      <c r="J393" s="181">
        <f>ROUND(I393*H393,2)</f>
        <v>0</v>
      </c>
      <c r="K393" s="177" t="s">
        <v>175</v>
      </c>
      <c r="L393" s="41"/>
      <c r="M393" s="182" t="s">
        <v>5</v>
      </c>
      <c r="N393" s="183" t="s">
        <v>44</v>
      </c>
      <c r="O393" s="42"/>
      <c r="P393" s="184">
        <f>O393*H393</f>
        <v>0</v>
      </c>
      <c r="Q393" s="184">
        <v>0</v>
      </c>
      <c r="R393" s="184">
        <f>Q393*H393</f>
        <v>0</v>
      </c>
      <c r="S393" s="184">
        <v>0</v>
      </c>
      <c r="T393" s="185">
        <f>S393*H393</f>
        <v>0</v>
      </c>
      <c r="AR393" s="24" t="s">
        <v>123</v>
      </c>
      <c r="AT393" s="24" t="s">
        <v>172</v>
      </c>
      <c r="AU393" s="24" t="s">
        <v>83</v>
      </c>
      <c r="AY393" s="24" t="s">
        <v>169</v>
      </c>
      <c r="BE393" s="186">
        <f>IF(N393="základní",J393,0)</f>
        <v>0</v>
      </c>
      <c r="BF393" s="186">
        <f>IF(N393="snížená",J393,0)</f>
        <v>0</v>
      </c>
      <c r="BG393" s="186">
        <f>IF(N393="zákl. přenesená",J393,0)</f>
        <v>0</v>
      </c>
      <c r="BH393" s="186">
        <f>IF(N393="sníž. přenesená",J393,0)</f>
        <v>0</v>
      </c>
      <c r="BI393" s="186">
        <f>IF(N393="nulová",J393,0)</f>
        <v>0</v>
      </c>
      <c r="BJ393" s="24" t="s">
        <v>81</v>
      </c>
      <c r="BK393" s="186">
        <f>ROUND(I393*H393,2)</f>
        <v>0</v>
      </c>
      <c r="BL393" s="24" t="s">
        <v>123</v>
      </c>
      <c r="BM393" s="24" t="s">
        <v>367</v>
      </c>
    </row>
    <row r="394" spans="2:63" s="10" customFormat="1" ht="29.85" customHeight="1">
      <c r="B394" s="161"/>
      <c r="D394" s="162" t="s">
        <v>72</v>
      </c>
      <c r="E394" s="172" t="s">
        <v>368</v>
      </c>
      <c r="F394" s="172" t="s">
        <v>369</v>
      </c>
      <c r="I394" s="164"/>
      <c r="J394" s="173">
        <f>BK394</f>
        <v>0</v>
      </c>
      <c r="L394" s="161"/>
      <c r="M394" s="166"/>
      <c r="N394" s="167"/>
      <c r="O394" s="167"/>
      <c r="P394" s="168">
        <f>P395</f>
        <v>0</v>
      </c>
      <c r="Q394" s="167"/>
      <c r="R394" s="168">
        <f>R395</f>
        <v>0</v>
      </c>
      <c r="S394" s="167"/>
      <c r="T394" s="169">
        <f>T395</f>
        <v>0</v>
      </c>
      <c r="AR394" s="162" t="s">
        <v>81</v>
      </c>
      <c r="AT394" s="170" t="s">
        <v>72</v>
      </c>
      <c r="AU394" s="170" t="s">
        <v>81</v>
      </c>
      <c r="AY394" s="162" t="s">
        <v>169</v>
      </c>
      <c r="BK394" s="171">
        <f>BK395</f>
        <v>0</v>
      </c>
    </row>
    <row r="395" spans="2:65" s="1" customFormat="1" ht="38.25" customHeight="1">
      <c r="B395" s="174"/>
      <c r="C395" s="175" t="s">
        <v>470</v>
      </c>
      <c r="D395" s="175" t="s">
        <v>172</v>
      </c>
      <c r="E395" s="176" t="s">
        <v>371</v>
      </c>
      <c r="F395" s="177" t="s">
        <v>372</v>
      </c>
      <c r="G395" s="178" t="s">
        <v>353</v>
      </c>
      <c r="H395" s="179">
        <v>147.839</v>
      </c>
      <c r="I395" s="180"/>
      <c r="J395" s="181">
        <f>ROUND(I395*H395,2)</f>
        <v>0</v>
      </c>
      <c r="K395" s="177" t="s">
        <v>175</v>
      </c>
      <c r="L395" s="41"/>
      <c r="M395" s="182" t="s">
        <v>5</v>
      </c>
      <c r="N395" s="183" t="s">
        <v>44</v>
      </c>
      <c r="O395" s="42"/>
      <c r="P395" s="184">
        <f>O395*H395</f>
        <v>0</v>
      </c>
      <c r="Q395" s="184">
        <v>0</v>
      </c>
      <c r="R395" s="184">
        <f>Q395*H395</f>
        <v>0</v>
      </c>
      <c r="S395" s="184">
        <v>0</v>
      </c>
      <c r="T395" s="185">
        <f>S395*H395</f>
        <v>0</v>
      </c>
      <c r="AR395" s="24" t="s">
        <v>123</v>
      </c>
      <c r="AT395" s="24" t="s">
        <v>172</v>
      </c>
      <c r="AU395" s="24" t="s">
        <v>83</v>
      </c>
      <c r="AY395" s="24" t="s">
        <v>169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24" t="s">
        <v>81</v>
      </c>
      <c r="BK395" s="186">
        <f>ROUND(I395*H395,2)</f>
        <v>0</v>
      </c>
      <c r="BL395" s="24" t="s">
        <v>123</v>
      </c>
      <c r="BM395" s="24" t="s">
        <v>373</v>
      </c>
    </row>
    <row r="396" spans="2:63" s="10" customFormat="1" ht="37.35" customHeight="1">
      <c r="B396" s="161"/>
      <c r="D396" s="162" t="s">
        <v>72</v>
      </c>
      <c r="E396" s="163" t="s">
        <v>374</v>
      </c>
      <c r="F396" s="163" t="s">
        <v>375</v>
      </c>
      <c r="I396" s="164"/>
      <c r="J396" s="165">
        <f>BK396</f>
        <v>0</v>
      </c>
      <c r="L396" s="161"/>
      <c r="M396" s="166"/>
      <c r="N396" s="167"/>
      <c r="O396" s="167"/>
      <c r="P396" s="168">
        <f>P397+P402+P409+P452+P530</f>
        <v>0</v>
      </c>
      <c r="Q396" s="167"/>
      <c r="R396" s="168">
        <f>R397+R402+R409+R452+R530</f>
        <v>8.5225644</v>
      </c>
      <c r="S396" s="167"/>
      <c r="T396" s="169">
        <f>T397+T402+T409+T452+T530</f>
        <v>3.7178500000000003</v>
      </c>
      <c r="AR396" s="162" t="s">
        <v>83</v>
      </c>
      <c r="AT396" s="170" t="s">
        <v>72</v>
      </c>
      <c r="AU396" s="170" t="s">
        <v>73</v>
      </c>
      <c r="AY396" s="162" t="s">
        <v>169</v>
      </c>
      <c r="BK396" s="171">
        <f>BK397+BK402+BK409+BK452+BK530</f>
        <v>0</v>
      </c>
    </row>
    <row r="397" spans="2:63" s="10" customFormat="1" ht="19.9" customHeight="1">
      <c r="B397" s="161"/>
      <c r="D397" s="162" t="s">
        <v>72</v>
      </c>
      <c r="E397" s="172" t="s">
        <v>940</v>
      </c>
      <c r="F397" s="172" t="s">
        <v>941</v>
      </c>
      <c r="I397" s="164"/>
      <c r="J397" s="173">
        <f>BK397</f>
        <v>0</v>
      </c>
      <c r="L397" s="161"/>
      <c r="M397" s="166"/>
      <c r="N397" s="167"/>
      <c r="O397" s="167"/>
      <c r="P397" s="168">
        <f>SUM(P398:P401)</f>
        <v>0</v>
      </c>
      <c r="Q397" s="167"/>
      <c r="R397" s="168">
        <f>SUM(R398:R401)</f>
        <v>0</v>
      </c>
      <c r="S397" s="167"/>
      <c r="T397" s="169">
        <f>SUM(T398:T401)</f>
        <v>0</v>
      </c>
      <c r="AR397" s="162" t="s">
        <v>83</v>
      </c>
      <c r="AT397" s="170" t="s">
        <v>72</v>
      </c>
      <c r="AU397" s="170" t="s">
        <v>81</v>
      </c>
      <c r="AY397" s="162" t="s">
        <v>169</v>
      </c>
      <c r="BK397" s="171">
        <f>SUM(BK398:BK401)</f>
        <v>0</v>
      </c>
    </row>
    <row r="398" spans="2:65" s="1" customFormat="1" ht="25.5" customHeight="1">
      <c r="B398" s="174"/>
      <c r="C398" s="175" t="s">
        <v>474</v>
      </c>
      <c r="D398" s="175" t="s">
        <v>172</v>
      </c>
      <c r="E398" s="176" t="s">
        <v>942</v>
      </c>
      <c r="F398" s="177" t="s">
        <v>943</v>
      </c>
      <c r="G398" s="178" t="s">
        <v>190</v>
      </c>
      <c r="H398" s="179">
        <v>10</v>
      </c>
      <c r="I398" s="180"/>
      <c r="J398" s="181">
        <f>ROUND(I398*H398,2)</f>
        <v>0</v>
      </c>
      <c r="K398" s="177" t="s">
        <v>5</v>
      </c>
      <c r="L398" s="41"/>
      <c r="M398" s="182" t="s">
        <v>5</v>
      </c>
      <c r="N398" s="183" t="s">
        <v>44</v>
      </c>
      <c r="O398" s="42"/>
      <c r="P398" s="184">
        <f>O398*H398</f>
        <v>0</v>
      </c>
      <c r="Q398" s="184">
        <v>0</v>
      </c>
      <c r="R398" s="184">
        <f>Q398*H398</f>
        <v>0</v>
      </c>
      <c r="S398" s="184">
        <v>0</v>
      </c>
      <c r="T398" s="185">
        <f>S398*H398</f>
        <v>0</v>
      </c>
      <c r="AR398" s="24" t="s">
        <v>253</v>
      </c>
      <c r="AT398" s="24" t="s">
        <v>172</v>
      </c>
      <c r="AU398" s="24" t="s">
        <v>83</v>
      </c>
      <c r="AY398" s="24" t="s">
        <v>169</v>
      </c>
      <c r="BE398" s="186">
        <f>IF(N398="základní",J398,0)</f>
        <v>0</v>
      </c>
      <c r="BF398" s="186">
        <f>IF(N398="snížená",J398,0)</f>
        <v>0</v>
      </c>
      <c r="BG398" s="186">
        <f>IF(N398="zákl. přenesená",J398,0)</f>
        <v>0</v>
      </c>
      <c r="BH398" s="186">
        <f>IF(N398="sníž. přenesená",J398,0)</f>
        <v>0</v>
      </c>
      <c r="BI398" s="186">
        <f>IF(N398="nulová",J398,0)</f>
        <v>0</v>
      </c>
      <c r="BJ398" s="24" t="s">
        <v>81</v>
      </c>
      <c r="BK398" s="186">
        <f>ROUND(I398*H398,2)</f>
        <v>0</v>
      </c>
      <c r="BL398" s="24" t="s">
        <v>253</v>
      </c>
      <c r="BM398" s="24" t="s">
        <v>944</v>
      </c>
    </row>
    <row r="399" spans="2:51" s="11" customFormat="1" ht="13.5">
      <c r="B399" s="187"/>
      <c r="D399" s="188" t="s">
        <v>177</v>
      </c>
      <c r="E399" s="189" t="s">
        <v>5</v>
      </c>
      <c r="F399" s="190" t="s">
        <v>199</v>
      </c>
      <c r="H399" s="189" t="s">
        <v>5</v>
      </c>
      <c r="I399" s="191"/>
      <c r="L399" s="187"/>
      <c r="M399" s="192"/>
      <c r="N399" s="193"/>
      <c r="O399" s="193"/>
      <c r="P399" s="193"/>
      <c r="Q399" s="193"/>
      <c r="R399" s="193"/>
      <c r="S399" s="193"/>
      <c r="T399" s="194"/>
      <c r="AT399" s="189" t="s">
        <v>177</v>
      </c>
      <c r="AU399" s="189" t="s">
        <v>83</v>
      </c>
      <c r="AV399" s="11" t="s">
        <v>81</v>
      </c>
      <c r="AW399" s="11" t="s">
        <v>36</v>
      </c>
      <c r="AX399" s="11" t="s">
        <v>73</v>
      </c>
      <c r="AY399" s="189" t="s">
        <v>169</v>
      </c>
    </row>
    <row r="400" spans="2:51" s="12" customFormat="1" ht="13.5">
      <c r="B400" s="195"/>
      <c r="D400" s="188" t="s">
        <v>177</v>
      </c>
      <c r="E400" s="196" t="s">
        <v>5</v>
      </c>
      <c r="F400" s="197" t="s">
        <v>224</v>
      </c>
      <c r="H400" s="198">
        <v>10</v>
      </c>
      <c r="I400" s="199"/>
      <c r="L400" s="195"/>
      <c r="M400" s="200"/>
      <c r="N400" s="201"/>
      <c r="O400" s="201"/>
      <c r="P400" s="201"/>
      <c r="Q400" s="201"/>
      <c r="R400" s="201"/>
      <c r="S400" s="201"/>
      <c r="T400" s="202"/>
      <c r="AT400" s="196" t="s">
        <v>177</v>
      </c>
      <c r="AU400" s="196" t="s">
        <v>83</v>
      </c>
      <c r="AV400" s="12" t="s">
        <v>83</v>
      </c>
      <c r="AW400" s="12" t="s">
        <v>36</v>
      </c>
      <c r="AX400" s="12" t="s">
        <v>73</v>
      </c>
      <c r="AY400" s="196" t="s">
        <v>169</v>
      </c>
    </row>
    <row r="401" spans="2:51" s="13" customFormat="1" ht="13.5">
      <c r="B401" s="203"/>
      <c r="D401" s="188" t="s">
        <v>177</v>
      </c>
      <c r="E401" s="204" t="s">
        <v>5</v>
      </c>
      <c r="F401" s="205" t="s">
        <v>182</v>
      </c>
      <c r="H401" s="206">
        <v>10</v>
      </c>
      <c r="I401" s="207"/>
      <c r="L401" s="203"/>
      <c r="M401" s="208"/>
      <c r="N401" s="209"/>
      <c r="O401" s="209"/>
      <c r="P401" s="209"/>
      <c r="Q401" s="209"/>
      <c r="R401" s="209"/>
      <c r="S401" s="209"/>
      <c r="T401" s="210"/>
      <c r="AT401" s="204" t="s">
        <v>177</v>
      </c>
      <c r="AU401" s="204" t="s">
        <v>83</v>
      </c>
      <c r="AV401" s="13" t="s">
        <v>123</v>
      </c>
      <c r="AW401" s="13" t="s">
        <v>36</v>
      </c>
      <c r="AX401" s="13" t="s">
        <v>81</v>
      </c>
      <c r="AY401" s="204" t="s">
        <v>169</v>
      </c>
    </row>
    <row r="402" spans="2:63" s="10" customFormat="1" ht="29.85" customHeight="1">
      <c r="B402" s="161"/>
      <c r="D402" s="162" t="s">
        <v>72</v>
      </c>
      <c r="E402" s="172" t="s">
        <v>490</v>
      </c>
      <c r="F402" s="172" t="s">
        <v>491</v>
      </c>
      <c r="I402" s="164"/>
      <c r="J402" s="173">
        <f>BK402</f>
        <v>0</v>
      </c>
      <c r="L402" s="161"/>
      <c r="M402" s="166"/>
      <c r="N402" s="167"/>
      <c r="O402" s="167"/>
      <c r="P402" s="168">
        <f>SUM(P403:P408)</f>
        <v>0</v>
      </c>
      <c r="Q402" s="167"/>
      <c r="R402" s="168">
        <f>SUM(R403:R408)</f>
        <v>0</v>
      </c>
      <c r="S402" s="167"/>
      <c r="T402" s="169">
        <f>SUM(T403:T408)</f>
        <v>0.31220000000000003</v>
      </c>
      <c r="AR402" s="162" t="s">
        <v>83</v>
      </c>
      <c r="AT402" s="170" t="s">
        <v>72</v>
      </c>
      <c r="AU402" s="170" t="s">
        <v>81</v>
      </c>
      <c r="AY402" s="162" t="s">
        <v>169</v>
      </c>
      <c r="BK402" s="171">
        <f>SUM(BK403:BK408)</f>
        <v>0</v>
      </c>
    </row>
    <row r="403" spans="2:65" s="1" customFormat="1" ht="16.5" customHeight="1">
      <c r="B403" s="174"/>
      <c r="C403" s="175" t="s">
        <v>479</v>
      </c>
      <c r="D403" s="175" t="s">
        <v>172</v>
      </c>
      <c r="E403" s="176" t="s">
        <v>945</v>
      </c>
      <c r="F403" s="177" t="s">
        <v>946</v>
      </c>
      <c r="G403" s="178" t="s">
        <v>429</v>
      </c>
      <c r="H403" s="179">
        <v>140</v>
      </c>
      <c r="I403" s="180"/>
      <c r="J403" s="181">
        <f>ROUND(I403*H403,2)</f>
        <v>0</v>
      </c>
      <c r="K403" s="177" t="s">
        <v>5</v>
      </c>
      <c r="L403" s="41"/>
      <c r="M403" s="182" t="s">
        <v>5</v>
      </c>
      <c r="N403" s="183" t="s">
        <v>44</v>
      </c>
      <c r="O403" s="42"/>
      <c r="P403" s="184">
        <f>O403*H403</f>
        <v>0</v>
      </c>
      <c r="Q403" s="184">
        <v>0</v>
      </c>
      <c r="R403" s="184">
        <f>Q403*H403</f>
        <v>0</v>
      </c>
      <c r="S403" s="184">
        <v>0.00223</v>
      </c>
      <c r="T403" s="185">
        <f>S403*H403</f>
        <v>0.31220000000000003</v>
      </c>
      <c r="AR403" s="24" t="s">
        <v>253</v>
      </c>
      <c r="AT403" s="24" t="s">
        <v>172</v>
      </c>
      <c r="AU403" s="24" t="s">
        <v>83</v>
      </c>
      <c r="AY403" s="24" t="s">
        <v>169</v>
      </c>
      <c r="BE403" s="186">
        <f>IF(N403="základní",J403,0)</f>
        <v>0</v>
      </c>
      <c r="BF403" s="186">
        <f>IF(N403="snížená",J403,0)</f>
        <v>0</v>
      </c>
      <c r="BG403" s="186">
        <f>IF(N403="zákl. přenesená",J403,0)</f>
        <v>0</v>
      </c>
      <c r="BH403" s="186">
        <f>IF(N403="sníž. přenesená",J403,0)</f>
        <v>0</v>
      </c>
      <c r="BI403" s="186">
        <f>IF(N403="nulová",J403,0)</f>
        <v>0</v>
      </c>
      <c r="BJ403" s="24" t="s">
        <v>81</v>
      </c>
      <c r="BK403" s="186">
        <f>ROUND(I403*H403,2)</f>
        <v>0</v>
      </c>
      <c r="BL403" s="24" t="s">
        <v>253</v>
      </c>
      <c r="BM403" s="24" t="s">
        <v>947</v>
      </c>
    </row>
    <row r="404" spans="2:51" s="11" customFormat="1" ht="13.5">
      <c r="B404" s="187"/>
      <c r="D404" s="188" t="s">
        <v>177</v>
      </c>
      <c r="E404" s="189" t="s">
        <v>5</v>
      </c>
      <c r="F404" s="190" t="s">
        <v>179</v>
      </c>
      <c r="H404" s="189" t="s">
        <v>5</v>
      </c>
      <c r="I404" s="191"/>
      <c r="L404" s="187"/>
      <c r="M404" s="192"/>
      <c r="N404" s="193"/>
      <c r="O404" s="193"/>
      <c r="P404" s="193"/>
      <c r="Q404" s="193"/>
      <c r="R404" s="193"/>
      <c r="S404" s="193"/>
      <c r="T404" s="194"/>
      <c r="AT404" s="189" t="s">
        <v>177</v>
      </c>
      <c r="AU404" s="189" t="s">
        <v>83</v>
      </c>
      <c r="AV404" s="11" t="s">
        <v>81</v>
      </c>
      <c r="AW404" s="11" t="s">
        <v>36</v>
      </c>
      <c r="AX404" s="11" t="s">
        <v>73</v>
      </c>
      <c r="AY404" s="189" t="s">
        <v>169</v>
      </c>
    </row>
    <row r="405" spans="2:51" s="11" customFormat="1" ht="13.5">
      <c r="B405" s="187"/>
      <c r="D405" s="188" t="s">
        <v>177</v>
      </c>
      <c r="E405" s="189" t="s">
        <v>5</v>
      </c>
      <c r="F405" s="190" t="s">
        <v>735</v>
      </c>
      <c r="H405" s="189" t="s">
        <v>5</v>
      </c>
      <c r="I405" s="191"/>
      <c r="L405" s="187"/>
      <c r="M405" s="192"/>
      <c r="N405" s="193"/>
      <c r="O405" s="193"/>
      <c r="P405" s="193"/>
      <c r="Q405" s="193"/>
      <c r="R405" s="193"/>
      <c r="S405" s="193"/>
      <c r="T405" s="194"/>
      <c r="AT405" s="189" t="s">
        <v>177</v>
      </c>
      <c r="AU405" s="189" t="s">
        <v>83</v>
      </c>
      <c r="AV405" s="11" t="s">
        <v>81</v>
      </c>
      <c r="AW405" s="11" t="s">
        <v>36</v>
      </c>
      <c r="AX405" s="11" t="s">
        <v>73</v>
      </c>
      <c r="AY405" s="189" t="s">
        <v>169</v>
      </c>
    </row>
    <row r="406" spans="2:51" s="12" customFormat="1" ht="13.5">
      <c r="B406" s="195"/>
      <c r="D406" s="188" t="s">
        <v>177</v>
      </c>
      <c r="E406" s="196" t="s">
        <v>5</v>
      </c>
      <c r="F406" s="197" t="s">
        <v>669</v>
      </c>
      <c r="H406" s="198">
        <v>140</v>
      </c>
      <c r="I406" s="199"/>
      <c r="L406" s="195"/>
      <c r="M406" s="200"/>
      <c r="N406" s="201"/>
      <c r="O406" s="201"/>
      <c r="P406" s="201"/>
      <c r="Q406" s="201"/>
      <c r="R406" s="201"/>
      <c r="S406" s="201"/>
      <c r="T406" s="202"/>
      <c r="AT406" s="196" t="s">
        <v>177</v>
      </c>
      <c r="AU406" s="196" t="s">
        <v>83</v>
      </c>
      <c r="AV406" s="12" t="s">
        <v>83</v>
      </c>
      <c r="AW406" s="12" t="s">
        <v>36</v>
      </c>
      <c r="AX406" s="12" t="s">
        <v>73</v>
      </c>
      <c r="AY406" s="196" t="s">
        <v>169</v>
      </c>
    </row>
    <row r="407" spans="2:51" s="13" customFormat="1" ht="13.5">
      <c r="B407" s="203"/>
      <c r="D407" s="188" t="s">
        <v>177</v>
      </c>
      <c r="E407" s="204" t="s">
        <v>5</v>
      </c>
      <c r="F407" s="205" t="s">
        <v>182</v>
      </c>
      <c r="H407" s="206">
        <v>140</v>
      </c>
      <c r="I407" s="207"/>
      <c r="L407" s="203"/>
      <c r="M407" s="208"/>
      <c r="N407" s="209"/>
      <c r="O407" s="209"/>
      <c r="P407" s="209"/>
      <c r="Q407" s="209"/>
      <c r="R407" s="209"/>
      <c r="S407" s="209"/>
      <c r="T407" s="210"/>
      <c r="AT407" s="204" t="s">
        <v>177</v>
      </c>
      <c r="AU407" s="204" t="s">
        <v>83</v>
      </c>
      <c r="AV407" s="13" t="s">
        <v>123</v>
      </c>
      <c r="AW407" s="13" t="s">
        <v>36</v>
      </c>
      <c r="AX407" s="13" t="s">
        <v>81</v>
      </c>
      <c r="AY407" s="204" t="s">
        <v>169</v>
      </c>
    </row>
    <row r="408" spans="2:65" s="1" customFormat="1" ht="16.5" customHeight="1">
      <c r="B408" s="174"/>
      <c r="C408" s="175" t="s">
        <v>486</v>
      </c>
      <c r="D408" s="175" t="s">
        <v>172</v>
      </c>
      <c r="E408" s="176" t="s">
        <v>547</v>
      </c>
      <c r="F408" s="177" t="s">
        <v>548</v>
      </c>
      <c r="G408" s="178" t="s">
        <v>482</v>
      </c>
      <c r="H408" s="229"/>
      <c r="I408" s="180"/>
      <c r="J408" s="181">
        <f>ROUND(I408*H408,2)</f>
        <v>0</v>
      </c>
      <c r="K408" s="177" t="s">
        <v>5</v>
      </c>
      <c r="L408" s="41"/>
      <c r="M408" s="182" t="s">
        <v>5</v>
      </c>
      <c r="N408" s="183" t="s">
        <v>44</v>
      </c>
      <c r="O408" s="42"/>
      <c r="P408" s="184">
        <f>O408*H408</f>
        <v>0</v>
      </c>
      <c r="Q408" s="184">
        <v>0</v>
      </c>
      <c r="R408" s="184">
        <f>Q408*H408</f>
        <v>0</v>
      </c>
      <c r="S408" s="184">
        <v>0</v>
      </c>
      <c r="T408" s="185">
        <f>S408*H408</f>
        <v>0</v>
      </c>
      <c r="AR408" s="24" t="s">
        <v>253</v>
      </c>
      <c r="AT408" s="24" t="s">
        <v>172</v>
      </c>
      <c r="AU408" s="24" t="s">
        <v>83</v>
      </c>
      <c r="AY408" s="24" t="s">
        <v>169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24" t="s">
        <v>81</v>
      </c>
      <c r="BK408" s="186">
        <f>ROUND(I408*H408,2)</f>
        <v>0</v>
      </c>
      <c r="BL408" s="24" t="s">
        <v>253</v>
      </c>
      <c r="BM408" s="24" t="s">
        <v>549</v>
      </c>
    </row>
    <row r="409" spans="2:63" s="10" customFormat="1" ht="29.85" customHeight="1">
      <c r="B409" s="161"/>
      <c r="D409" s="162" t="s">
        <v>72</v>
      </c>
      <c r="E409" s="172" t="s">
        <v>550</v>
      </c>
      <c r="F409" s="172" t="s">
        <v>551</v>
      </c>
      <c r="I409" s="164"/>
      <c r="J409" s="173">
        <f>BK409</f>
        <v>0</v>
      </c>
      <c r="L409" s="161"/>
      <c r="M409" s="166"/>
      <c r="N409" s="167"/>
      <c r="O409" s="167"/>
      <c r="P409" s="168">
        <f>SUM(P410:P451)</f>
        <v>0</v>
      </c>
      <c r="Q409" s="167"/>
      <c r="R409" s="168">
        <f>SUM(R410:R451)</f>
        <v>8.5103144</v>
      </c>
      <c r="S409" s="167"/>
      <c r="T409" s="169">
        <f>SUM(T410:T451)</f>
        <v>3.40565</v>
      </c>
      <c r="AR409" s="162" t="s">
        <v>83</v>
      </c>
      <c r="AT409" s="170" t="s">
        <v>72</v>
      </c>
      <c r="AU409" s="170" t="s">
        <v>81</v>
      </c>
      <c r="AY409" s="162" t="s">
        <v>169</v>
      </c>
      <c r="BK409" s="171">
        <f>SUM(BK410:BK451)</f>
        <v>0</v>
      </c>
    </row>
    <row r="410" spans="2:65" s="1" customFormat="1" ht="25.5" customHeight="1">
      <c r="B410" s="174"/>
      <c r="C410" s="175" t="s">
        <v>492</v>
      </c>
      <c r="D410" s="175" t="s">
        <v>172</v>
      </c>
      <c r="E410" s="176" t="s">
        <v>948</v>
      </c>
      <c r="F410" s="177" t="s">
        <v>949</v>
      </c>
      <c r="G410" s="178" t="s">
        <v>94</v>
      </c>
      <c r="H410" s="179">
        <v>10</v>
      </c>
      <c r="I410" s="180"/>
      <c r="J410" s="181">
        <f>ROUND(I410*H410,2)</f>
        <v>0</v>
      </c>
      <c r="K410" s="177" t="s">
        <v>175</v>
      </c>
      <c r="L410" s="41"/>
      <c r="M410" s="182" t="s">
        <v>5</v>
      </c>
      <c r="N410" s="183" t="s">
        <v>44</v>
      </c>
      <c r="O410" s="42"/>
      <c r="P410" s="184">
        <f>O410*H410</f>
        <v>0</v>
      </c>
      <c r="Q410" s="184">
        <v>0.00879</v>
      </c>
      <c r="R410" s="184">
        <f>Q410*H410</f>
        <v>0.08789999999999999</v>
      </c>
      <c r="S410" s="184">
        <v>0</v>
      </c>
      <c r="T410" s="185">
        <f>S410*H410</f>
        <v>0</v>
      </c>
      <c r="AR410" s="24" t="s">
        <v>253</v>
      </c>
      <c r="AT410" s="24" t="s">
        <v>172</v>
      </c>
      <c r="AU410" s="24" t="s">
        <v>83</v>
      </c>
      <c r="AY410" s="24" t="s">
        <v>169</v>
      </c>
      <c r="BE410" s="186">
        <f>IF(N410="základní",J410,0)</f>
        <v>0</v>
      </c>
      <c r="BF410" s="186">
        <f>IF(N410="snížená",J410,0)</f>
        <v>0</v>
      </c>
      <c r="BG410" s="186">
        <f>IF(N410="zákl. přenesená",J410,0)</f>
        <v>0</v>
      </c>
      <c r="BH410" s="186">
        <f>IF(N410="sníž. přenesená",J410,0)</f>
        <v>0</v>
      </c>
      <c r="BI410" s="186">
        <f>IF(N410="nulová",J410,0)</f>
        <v>0</v>
      </c>
      <c r="BJ410" s="24" t="s">
        <v>81</v>
      </c>
      <c r="BK410" s="186">
        <f>ROUND(I410*H410,2)</f>
        <v>0</v>
      </c>
      <c r="BL410" s="24" t="s">
        <v>253</v>
      </c>
      <c r="BM410" s="24" t="s">
        <v>950</v>
      </c>
    </row>
    <row r="411" spans="2:51" s="11" customFormat="1" ht="13.5">
      <c r="B411" s="187"/>
      <c r="D411" s="188" t="s">
        <v>177</v>
      </c>
      <c r="E411" s="189" t="s">
        <v>5</v>
      </c>
      <c r="F411" s="190" t="s">
        <v>416</v>
      </c>
      <c r="H411" s="189" t="s">
        <v>5</v>
      </c>
      <c r="I411" s="191"/>
      <c r="L411" s="187"/>
      <c r="M411" s="192"/>
      <c r="N411" s="193"/>
      <c r="O411" s="193"/>
      <c r="P411" s="193"/>
      <c r="Q411" s="193"/>
      <c r="R411" s="193"/>
      <c r="S411" s="193"/>
      <c r="T411" s="194"/>
      <c r="AT411" s="189" t="s">
        <v>177</v>
      </c>
      <c r="AU411" s="189" t="s">
        <v>83</v>
      </c>
      <c r="AV411" s="11" t="s">
        <v>81</v>
      </c>
      <c r="AW411" s="11" t="s">
        <v>36</v>
      </c>
      <c r="AX411" s="11" t="s">
        <v>73</v>
      </c>
      <c r="AY411" s="189" t="s">
        <v>169</v>
      </c>
    </row>
    <row r="412" spans="2:51" s="11" customFormat="1" ht="13.5">
      <c r="B412" s="187"/>
      <c r="D412" s="188" t="s">
        <v>177</v>
      </c>
      <c r="E412" s="189" t="s">
        <v>5</v>
      </c>
      <c r="F412" s="190" t="s">
        <v>756</v>
      </c>
      <c r="H412" s="189" t="s">
        <v>5</v>
      </c>
      <c r="I412" s="191"/>
      <c r="L412" s="187"/>
      <c r="M412" s="192"/>
      <c r="N412" s="193"/>
      <c r="O412" s="193"/>
      <c r="P412" s="193"/>
      <c r="Q412" s="193"/>
      <c r="R412" s="193"/>
      <c r="S412" s="193"/>
      <c r="T412" s="194"/>
      <c r="AT412" s="189" t="s">
        <v>177</v>
      </c>
      <c r="AU412" s="189" t="s">
        <v>83</v>
      </c>
      <c r="AV412" s="11" t="s">
        <v>81</v>
      </c>
      <c r="AW412" s="11" t="s">
        <v>36</v>
      </c>
      <c r="AX412" s="11" t="s">
        <v>73</v>
      </c>
      <c r="AY412" s="189" t="s">
        <v>169</v>
      </c>
    </row>
    <row r="413" spans="2:51" s="11" customFormat="1" ht="13.5">
      <c r="B413" s="187"/>
      <c r="D413" s="188" t="s">
        <v>177</v>
      </c>
      <c r="E413" s="189" t="s">
        <v>5</v>
      </c>
      <c r="F413" s="190" t="s">
        <v>951</v>
      </c>
      <c r="H413" s="189" t="s">
        <v>5</v>
      </c>
      <c r="I413" s="191"/>
      <c r="L413" s="187"/>
      <c r="M413" s="192"/>
      <c r="N413" s="193"/>
      <c r="O413" s="193"/>
      <c r="P413" s="193"/>
      <c r="Q413" s="193"/>
      <c r="R413" s="193"/>
      <c r="S413" s="193"/>
      <c r="T413" s="194"/>
      <c r="AT413" s="189" t="s">
        <v>177</v>
      </c>
      <c r="AU413" s="189" t="s">
        <v>83</v>
      </c>
      <c r="AV413" s="11" t="s">
        <v>81</v>
      </c>
      <c r="AW413" s="11" t="s">
        <v>36</v>
      </c>
      <c r="AX413" s="11" t="s">
        <v>73</v>
      </c>
      <c r="AY413" s="189" t="s">
        <v>169</v>
      </c>
    </row>
    <row r="414" spans="2:51" s="12" customFormat="1" ht="13.5">
      <c r="B414" s="195"/>
      <c r="D414" s="188" t="s">
        <v>177</v>
      </c>
      <c r="E414" s="196" t="s">
        <v>5</v>
      </c>
      <c r="F414" s="197" t="s">
        <v>952</v>
      </c>
      <c r="H414" s="198">
        <v>10</v>
      </c>
      <c r="I414" s="199"/>
      <c r="L414" s="195"/>
      <c r="M414" s="200"/>
      <c r="N414" s="201"/>
      <c r="O414" s="201"/>
      <c r="P414" s="201"/>
      <c r="Q414" s="201"/>
      <c r="R414" s="201"/>
      <c r="S414" s="201"/>
      <c r="T414" s="202"/>
      <c r="AT414" s="196" t="s">
        <v>177</v>
      </c>
      <c r="AU414" s="196" t="s">
        <v>83</v>
      </c>
      <c r="AV414" s="12" t="s">
        <v>83</v>
      </c>
      <c r="AW414" s="12" t="s">
        <v>36</v>
      </c>
      <c r="AX414" s="12" t="s">
        <v>73</v>
      </c>
      <c r="AY414" s="196" t="s">
        <v>169</v>
      </c>
    </row>
    <row r="415" spans="2:51" s="13" customFormat="1" ht="13.5">
      <c r="B415" s="203"/>
      <c r="D415" s="188" t="s">
        <v>177</v>
      </c>
      <c r="E415" s="204" t="s">
        <v>5</v>
      </c>
      <c r="F415" s="205" t="s">
        <v>182</v>
      </c>
      <c r="H415" s="206">
        <v>10</v>
      </c>
      <c r="I415" s="207"/>
      <c r="L415" s="203"/>
      <c r="M415" s="208"/>
      <c r="N415" s="209"/>
      <c r="O415" s="209"/>
      <c r="P415" s="209"/>
      <c r="Q415" s="209"/>
      <c r="R415" s="209"/>
      <c r="S415" s="209"/>
      <c r="T415" s="210"/>
      <c r="AT415" s="204" t="s">
        <v>177</v>
      </c>
      <c r="AU415" s="204" t="s">
        <v>83</v>
      </c>
      <c r="AV415" s="13" t="s">
        <v>123</v>
      </c>
      <c r="AW415" s="13" t="s">
        <v>36</v>
      </c>
      <c r="AX415" s="13" t="s">
        <v>81</v>
      </c>
      <c r="AY415" s="204" t="s">
        <v>169</v>
      </c>
    </row>
    <row r="416" spans="2:65" s="1" customFormat="1" ht="25.5" customHeight="1">
      <c r="B416" s="174"/>
      <c r="C416" s="175" t="s">
        <v>496</v>
      </c>
      <c r="D416" s="175" t="s">
        <v>172</v>
      </c>
      <c r="E416" s="176" t="s">
        <v>953</v>
      </c>
      <c r="F416" s="177" t="s">
        <v>954</v>
      </c>
      <c r="G416" s="178" t="s">
        <v>94</v>
      </c>
      <c r="H416" s="179">
        <v>10</v>
      </c>
      <c r="I416" s="180"/>
      <c r="J416" s="181">
        <f>ROUND(I416*H416,2)</f>
        <v>0</v>
      </c>
      <c r="K416" s="177" t="s">
        <v>175</v>
      </c>
      <c r="L416" s="41"/>
      <c r="M416" s="182" t="s">
        <v>5</v>
      </c>
      <c r="N416" s="183" t="s">
        <v>44</v>
      </c>
      <c r="O416" s="42"/>
      <c r="P416" s="184">
        <f>O416*H416</f>
        <v>0</v>
      </c>
      <c r="Q416" s="184">
        <v>0.00012</v>
      </c>
      <c r="R416" s="184">
        <f>Q416*H416</f>
        <v>0.0012000000000000001</v>
      </c>
      <c r="S416" s="184">
        <v>0</v>
      </c>
      <c r="T416" s="185">
        <f>S416*H416</f>
        <v>0</v>
      </c>
      <c r="AR416" s="24" t="s">
        <v>253</v>
      </c>
      <c r="AT416" s="24" t="s">
        <v>172</v>
      </c>
      <c r="AU416" s="24" t="s">
        <v>83</v>
      </c>
      <c r="AY416" s="24" t="s">
        <v>169</v>
      </c>
      <c r="BE416" s="186">
        <f>IF(N416="základní",J416,0)</f>
        <v>0</v>
      </c>
      <c r="BF416" s="186">
        <f>IF(N416="snížená",J416,0)</f>
        <v>0</v>
      </c>
      <c r="BG416" s="186">
        <f>IF(N416="zákl. přenesená",J416,0)</f>
        <v>0</v>
      </c>
      <c r="BH416" s="186">
        <f>IF(N416="sníž. přenesená",J416,0)</f>
        <v>0</v>
      </c>
      <c r="BI416" s="186">
        <f>IF(N416="nulová",J416,0)</f>
        <v>0</v>
      </c>
      <c r="BJ416" s="24" t="s">
        <v>81</v>
      </c>
      <c r="BK416" s="186">
        <f>ROUND(I416*H416,2)</f>
        <v>0</v>
      </c>
      <c r="BL416" s="24" t="s">
        <v>253</v>
      </c>
      <c r="BM416" s="24" t="s">
        <v>955</v>
      </c>
    </row>
    <row r="417" spans="2:51" s="11" customFormat="1" ht="13.5">
      <c r="B417" s="187"/>
      <c r="D417" s="188" t="s">
        <v>177</v>
      </c>
      <c r="E417" s="189" t="s">
        <v>5</v>
      </c>
      <c r="F417" s="190" t="s">
        <v>416</v>
      </c>
      <c r="H417" s="189" t="s">
        <v>5</v>
      </c>
      <c r="I417" s="191"/>
      <c r="L417" s="187"/>
      <c r="M417" s="192"/>
      <c r="N417" s="193"/>
      <c r="O417" s="193"/>
      <c r="P417" s="193"/>
      <c r="Q417" s="193"/>
      <c r="R417" s="193"/>
      <c r="S417" s="193"/>
      <c r="T417" s="194"/>
      <c r="AT417" s="189" t="s">
        <v>177</v>
      </c>
      <c r="AU417" s="189" t="s">
        <v>83</v>
      </c>
      <c r="AV417" s="11" t="s">
        <v>81</v>
      </c>
      <c r="AW417" s="11" t="s">
        <v>36</v>
      </c>
      <c r="AX417" s="11" t="s">
        <v>73</v>
      </c>
      <c r="AY417" s="189" t="s">
        <v>169</v>
      </c>
    </row>
    <row r="418" spans="2:51" s="11" customFormat="1" ht="13.5">
      <c r="B418" s="187"/>
      <c r="D418" s="188" t="s">
        <v>177</v>
      </c>
      <c r="E418" s="189" t="s">
        <v>5</v>
      </c>
      <c r="F418" s="190" t="s">
        <v>756</v>
      </c>
      <c r="H418" s="189" t="s">
        <v>5</v>
      </c>
      <c r="I418" s="191"/>
      <c r="L418" s="187"/>
      <c r="M418" s="192"/>
      <c r="N418" s="193"/>
      <c r="O418" s="193"/>
      <c r="P418" s="193"/>
      <c r="Q418" s="193"/>
      <c r="R418" s="193"/>
      <c r="S418" s="193"/>
      <c r="T418" s="194"/>
      <c r="AT418" s="189" t="s">
        <v>177</v>
      </c>
      <c r="AU418" s="189" t="s">
        <v>83</v>
      </c>
      <c r="AV418" s="11" t="s">
        <v>81</v>
      </c>
      <c r="AW418" s="11" t="s">
        <v>36</v>
      </c>
      <c r="AX418" s="11" t="s">
        <v>73</v>
      </c>
      <c r="AY418" s="189" t="s">
        <v>169</v>
      </c>
    </row>
    <row r="419" spans="2:51" s="11" customFormat="1" ht="13.5">
      <c r="B419" s="187"/>
      <c r="D419" s="188" t="s">
        <v>177</v>
      </c>
      <c r="E419" s="189" t="s">
        <v>5</v>
      </c>
      <c r="F419" s="190" t="s">
        <v>951</v>
      </c>
      <c r="H419" s="189" t="s">
        <v>5</v>
      </c>
      <c r="I419" s="191"/>
      <c r="L419" s="187"/>
      <c r="M419" s="192"/>
      <c r="N419" s="193"/>
      <c r="O419" s="193"/>
      <c r="P419" s="193"/>
      <c r="Q419" s="193"/>
      <c r="R419" s="193"/>
      <c r="S419" s="193"/>
      <c r="T419" s="194"/>
      <c r="AT419" s="189" t="s">
        <v>177</v>
      </c>
      <c r="AU419" s="189" t="s">
        <v>83</v>
      </c>
      <c r="AV419" s="11" t="s">
        <v>81</v>
      </c>
      <c r="AW419" s="11" t="s">
        <v>36</v>
      </c>
      <c r="AX419" s="11" t="s">
        <v>73</v>
      </c>
      <c r="AY419" s="189" t="s">
        <v>169</v>
      </c>
    </row>
    <row r="420" spans="2:51" s="12" customFormat="1" ht="13.5">
      <c r="B420" s="195"/>
      <c r="D420" s="188" t="s">
        <v>177</v>
      </c>
      <c r="E420" s="196" t="s">
        <v>5</v>
      </c>
      <c r="F420" s="197" t="s">
        <v>952</v>
      </c>
      <c r="H420" s="198">
        <v>10</v>
      </c>
      <c r="I420" s="199"/>
      <c r="L420" s="195"/>
      <c r="M420" s="200"/>
      <c r="N420" s="201"/>
      <c r="O420" s="201"/>
      <c r="P420" s="201"/>
      <c r="Q420" s="201"/>
      <c r="R420" s="201"/>
      <c r="S420" s="201"/>
      <c r="T420" s="202"/>
      <c r="AT420" s="196" t="s">
        <v>177</v>
      </c>
      <c r="AU420" s="196" t="s">
        <v>83</v>
      </c>
      <c r="AV420" s="12" t="s">
        <v>83</v>
      </c>
      <c r="AW420" s="12" t="s">
        <v>36</v>
      </c>
      <c r="AX420" s="12" t="s">
        <v>73</v>
      </c>
      <c r="AY420" s="196" t="s">
        <v>169</v>
      </c>
    </row>
    <row r="421" spans="2:51" s="13" customFormat="1" ht="13.5">
      <c r="B421" s="203"/>
      <c r="D421" s="188" t="s">
        <v>177</v>
      </c>
      <c r="E421" s="204" t="s">
        <v>5</v>
      </c>
      <c r="F421" s="205" t="s">
        <v>182</v>
      </c>
      <c r="H421" s="206">
        <v>10</v>
      </c>
      <c r="I421" s="207"/>
      <c r="L421" s="203"/>
      <c r="M421" s="208"/>
      <c r="N421" s="209"/>
      <c r="O421" s="209"/>
      <c r="P421" s="209"/>
      <c r="Q421" s="209"/>
      <c r="R421" s="209"/>
      <c r="S421" s="209"/>
      <c r="T421" s="210"/>
      <c r="AT421" s="204" t="s">
        <v>177</v>
      </c>
      <c r="AU421" s="204" t="s">
        <v>83</v>
      </c>
      <c r="AV421" s="13" t="s">
        <v>123</v>
      </c>
      <c r="AW421" s="13" t="s">
        <v>36</v>
      </c>
      <c r="AX421" s="13" t="s">
        <v>81</v>
      </c>
      <c r="AY421" s="204" t="s">
        <v>169</v>
      </c>
    </row>
    <row r="422" spans="2:65" s="1" customFormat="1" ht="25.5" customHeight="1">
      <c r="B422" s="174"/>
      <c r="C422" s="175" t="s">
        <v>500</v>
      </c>
      <c r="D422" s="175" t="s">
        <v>172</v>
      </c>
      <c r="E422" s="176" t="s">
        <v>956</v>
      </c>
      <c r="F422" s="177" t="s">
        <v>957</v>
      </c>
      <c r="G422" s="178" t="s">
        <v>94</v>
      </c>
      <c r="H422" s="179">
        <v>10</v>
      </c>
      <c r="I422" s="180"/>
      <c r="J422" s="181">
        <f>ROUND(I422*H422,2)</f>
        <v>0</v>
      </c>
      <c r="K422" s="177" t="s">
        <v>175</v>
      </c>
      <c r="L422" s="41"/>
      <c r="M422" s="182" t="s">
        <v>5</v>
      </c>
      <c r="N422" s="183" t="s">
        <v>44</v>
      </c>
      <c r="O422" s="42"/>
      <c r="P422" s="184">
        <f>O422*H422</f>
        <v>0</v>
      </c>
      <c r="Q422" s="184">
        <v>0</v>
      </c>
      <c r="R422" s="184">
        <f>Q422*H422</f>
        <v>0</v>
      </c>
      <c r="S422" s="184">
        <v>0.07519</v>
      </c>
      <c r="T422" s="185">
        <f>S422*H422</f>
        <v>0.7519</v>
      </c>
      <c r="AR422" s="24" t="s">
        <v>253</v>
      </c>
      <c r="AT422" s="24" t="s">
        <v>172</v>
      </c>
      <c r="AU422" s="24" t="s">
        <v>83</v>
      </c>
      <c r="AY422" s="24" t="s">
        <v>169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24" t="s">
        <v>81</v>
      </c>
      <c r="BK422" s="186">
        <f>ROUND(I422*H422,2)</f>
        <v>0</v>
      </c>
      <c r="BL422" s="24" t="s">
        <v>253</v>
      </c>
      <c r="BM422" s="24" t="s">
        <v>958</v>
      </c>
    </row>
    <row r="423" spans="2:51" s="11" customFormat="1" ht="13.5">
      <c r="B423" s="187"/>
      <c r="D423" s="188" t="s">
        <v>177</v>
      </c>
      <c r="E423" s="189" t="s">
        <v>5</v>
      </c>
      <c r="F423" s="190" t="s">
        <v>416</v>
      </c>
      <c r="H423" s="189" t="s">
        <v>5</v>
      </c>
      <c r="I423" s="191"/>
      <c r="L423" s="187"/>
      <c r="M423" s="192"/>
      <c r="N423" s="193"/>
      <c r="O423" s="193"/>
      <c r="P423" s="193"/>
      <c r="Q423" s="193"/>
      <c r="R423" s="193"/>
      <c r="S423" s="193"/>
      <c r="T423" s="194"/>
      <c r="AT423" s="189" t="s">
        <v>177</v>
      </c>
      <c r="AU423" s="189" t="s">
        <v>83</v>
      </c>
      <c r="AV423" s="11" t="s">
        <v>81</v>
      </c>
      <c r="AW423" s="11" t="s">
        <v>36</v>
      </c>
      <c r="AX423" s="11" t="s">
        <v>73</v>
      </c>
      <c r="AY423" s="189" t="s">
        <v>169</v>
      </c>
    </row>
    <row r="424" spans="2:51" s="11" customFormat="1" ht="13.5">
      <c r="B424" s="187"/>
      <c r="D424" s="188" t="s">
        <v>177</v>
      </c>
      <c r="E424" s="189" t="s">
        <v>5</v>
      </c>
      <c r="F424" s="190" t="s">
        <v>756</v>
      </c>
      <c r="H424" s="189" t="s">
        <v>5</v>
      </c>
      <c r="I424" s="191"/>
      <c r="L424" s="187"/>
      <c r="M424" s="192"/>
      <c r="N424" s="193"/>
      <c r="O424" s="193"/>
      <c r="P424" s="193"/>
      <c r="Q424" s="193"/>
      <c r="R424" s="193"/>
      <c r="S424" s="193"/>
      <c r="T424" s="194"/>
      <c r="AT424" s="189" t="s">
        <v>177</v>
      </c>
      <c r="AU424" s="189" t="s">
        <v>83</v>
      </c>
      <c r="AV424" s="11" t="s">
        <v>81</v>
      </c>
      <c r="AW424" s="11" t="s">
        <v>36</v>
      </c>
      <c r="AX424" s="11" t="s">
        <v>73</v>
      </c>
      <c r="AY424" s="189" t="s">
        <v>169</v>
      </c>
    </row>
    <row r="425" spans="2:51" s="11" customFormat="1" ht="13.5">
      <c r="B425" s="187"/>
      <c r="D425" s="188" t="s">
        <v>177</v>
      </c>
      <c r="E425" s="189" t="s">
        <v>5</v>
      </c>
      <c r="F425" s="190" t="s">
        <v>951</v>
      </c>
      <c r="H425" s="189" t="s">
        <v>5</v>
      </c>
      <c r="I425" s="191"/>
      <c r="L425" s="187"/>
      <c r="M425" s="192"/>
      <c r="N425" s="193"/>
      <c r="O425" s="193"/>
      <c r="P425" s="193"/>
      <c r="Q425" s="193"/>
      <c r="R425" s="193"/>
      <c r="S425" s="193"/>
      <c r="T425" s="194"/>
      <c r="AT425" s="189" t="s">
        <v>177</v>
      </c>
      <c r="AU425" s="189" t="s">
        <v>83</v>
      </c>
      <c r="AV425" s="11" t="s">
        <v>81</v>
      </c>
      <c r="AW425" s="11" t="s">
        <v>36</v>
      </c>
      <c r="AX425" s="11" t="s">
        <v>73</v>
      </c>
      <c r="AY425" s="189" t="s">
        <v>169</v>
      </c>
    </row>
    <row r="426" spans="2:51" s="12" customFormat="1" ht="13.5">
      <c r="B426" s="195"/>
      <c r="D426" s="188" t="s">
        <v>177</v>
      </c>
      <c r="E426" s="196" t="s">
        <v>5</v>
      </c>
      <c r="F426" s="197" t="s">
        <v>952</v>
      </c>
      <c r="H426" s="198">
        <v>10</v>
      </c>
      <c r="I426" s="199"/>
      <c r="L426" s="195"/>
      <c r="M426" s="200"/>
      <c r="N426" s="201"/>
      <c r="O426" s="201"/>
      <c r="P426" s="201"/>
      <c r="Q426" s="201"/>
      <c r="R426" s="201"/>
      <c r="S426" s="201"/>
      <c r="T426" s="202"/>
      <c r="AT426" s="196" t="s">
        <v>177</v>
      </c>
      <c r="AU426" s="196" t="s">
        <v>83</v>
      </c>
      <c r="AV426" s="12" t="s">
        <v>83</v>
      </c>
      <c r="AW426" s="12" t="s">
        <v>36</v>
      </c>
      <c r="AX426" s="12" t="s">
        <v>73</v>
      </c>
      <c r="AY426" s="196" t="s">
        <v>169</v>
      </c>
    </row>
    <row r="427" spans="2:51" s="13" customFormat="1" ht="13.5">
      <c r="B427" s="203"/>
      <c r="D427" s="188" t="s">
        <v>177</v>
      </c>
      <c r="E427" s="204" t="s">
        <v>5</v>
      </c>
      <c r="F427" s="205" t="s">
        <v>182</v>
      </c>
      <c r="H427" s="206">
        <v>10</v>
      </c>
      <c r="I427" s="207"/>
      <c r="L427" s="203"/>
      <c r="M427" s="208"/>
      <c r="N427" s="209"/>
      <c r="O427" s="209"/>
      <c r="P427" s="209"/>
      <c r="Q427" s="209"/>
      <c r="R427" s="209"/>
      <c r="S427" s="209"/>
      <c r="T427" s="210"/>
      <c r="AT427" s="204" t="s">
        <v>177</v>
      </c>
      <c r="AU427" s="204" t="s">
        <v>83</v>
      </c>
      <c r="AV427" s="13" t="s">
        <v>123</v>
      </c>
      <c r="AW427" s="13" t="s">
        <v>36</v>
      </c>
      <c r="AX427" s="13" t="s">
        <v>81</v>
      </c>
      <c r="AY427" s="204" t="s">
        <v>169</v>
      </c>
    </row>
    <row r="428" spans="2:65" s="1" customFormat="1" ht="25.5" customHeight="1">
      <c r="B428" s="174"/>
      <c r="C428" s="175" t="s">
        <v>504</v>
      </c>
      <c r="D428" s="175" t="s">
        <v>172</v>
      </c>
      <c r="E428" s="176" t="s">
        <v>959</v>
      </c>
      <c r="F428" s="177" t="s">
        <v>960</v>
      </c>
      <c r="G428" s="178" t="s">
        <v>94</v>
      </c>
      <c r="H428" s="179">
        <v>10</v>
      </c>
      <c r="I428" s="180"/>
      <c r="J428" s="181">
        <f>ROUND(I428*H428,2)</f>
        <v>0</v>
      </c>
      <c r="K428" s="177" t="s">
        <v>175</v>
      </c>
      <c r="L428" s="41"/>
      <c r="M428" s="182" t="s">
        <v>5</v>
      </c>
      <c r="N428" s="183" t="s">
        <v>44</v>
      </c>
      <c r="O428" s="42"/>
      <c r="P428" s="184">
        <f>O428*H428</f>
        <v>0</v>
      </c>
      <c r="Q428" s="184">
        <v>0</v>
      </c>
      <c r="R428" s="184">
        <f>Q428*H428</f>
        <v>0</v>
      </c>
      <c r="S428" s="184">
        <v>0</v>
      </c>
      <c r="T428" s="185">
        <f>S428*H428</f>
        <v>0</v>
      </c>
      <c r="AR428" s="24" t="s">
        <v>253</v>
      </c>
      <c r="AT428" s="24" t="s">
        <v>172</v>
      </c>
      <c r="AU428" s="24" t="s">
        <v>83</v>
      </c>
      <c r="AY428" s="24" t="s">
        <v>169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24" t="s">
        <v>81</v>
      </c>
      <c r="BK428" s="186">
        <f>ROUND(I428*H428,2)</f>
        <v>0</v>
      </c>
      <c r="BL428" s="24" t="s">
        <v>253</v>
      </c>
      <c r="BM428" s="24" t="s">
        <v>961</v>
      </c>
    </row>
    <row r="429" spans="2:51" s="11" customFormat="1" ht="13.5">
      <c r="B429" s="187"/>
      <c r="D429" s="188" t="s">
        <v>177</v>
      </c>
      <c r="E429" s="189" t="s">
        <v>5</v>
      </c>
      <c r="F429" s="190" t="s">
        <v>416</v>
      </c>
      <c r="H429" s="189" t="s">
        <v>5</v>
      </c>
      <c r="I429" s="191"/>
      <c r="L429" s="187"/>
      <c r="M429" s="192"/>
      <c r="N429" s="193"/>
      <c r="O429" s="193"/>
      <c r="P429" s="193"/>
      <c r="Q429" s="193"/>
      <c r="R429" s="193"/>
      <c r="S429" s="193"/>
      <c r="T429" s="194"/>
      <c r="AT429" s="189" t="s">
        <v>177</v>
      </c>
      <c r="AU429" s="189" t="s">
        <v>83</v>
      </c>
      <c r="AV429" s="11" t="s">
        <v>81</v>
      </c>
      <c r="AW429" s="11" t="s">
        <v>36</v>
      </c>
      <c r="AX429" s="11" t="s">
        <v>73</v>
      </c>
      <c r="AY429" s="189" t="s">
        <v>169</v>
      </c>
    </row>
    <row r="430" spans="2:51" s="11" customFormat="1" ht="13.5">
      <c r="B430" s="187"/>
      <c r="D430" s="188" t="s">
        <v>177</v>
      </c>
      <c r="E430" s="189" t="s">
        <v>5</v>
      </c>
      <c r="F430" s="190" t="s">
        <v>756</v>
      </c>
      <c r="H430" s="189" t="s">
        <v>5</v>
      </c>
      <c r="I430" s="191"/>
      <c r="L430" s="187"/>
      <c r="M430" s="192"/>
      <c r="N430" s="193"/>
      <c r="O430" s="193"/>
      <c r="P430" s="193"/>
      <c r="Q430" s="193"/>
      <c r="R430" s="193"/>
      <c r="S430" s="193"/>
      <c r="T430" s="194"/>
      <c r="AT430" s="189" t="s">
        <v>177</v>
      </c>
      <c r="AU430" s="189" t="s">
        <v>83</v>
      </c>
      <c r="AV430" s="11" t="s">
        <v>81</v>
      </c>
      <c r="AW430" s="11" t="s">
        <v>36</v>
      </c>
      <c r="AX430" s="11" t="s">
        <v>73</v>
      </c>
      <c r="AY430" s="189" t="s">
        <v>169</v>
      </c>
    </row>
    <row r="431" spans="2:51" s="11" customFormat="1" ht="13.5">
      <c r="B431" s="187"/>
      <c r="D431" s="188" t="s">
        <v>177</v>
      </c>
      <c r="E431" s="189" t="s">
        <v>5</v>
      </c>
      <c r="F431" s="190" t="s">
        <v>951</v>
      </c>
      <c r="H431" s="189" t="s">
        <v>5</v>
      </c>
      <c r="I431" s="191"/>
      <c r="L431" s="187"/>
      <c r="M431" s="192"/>
      <c r="N431" s="193"/>
      <c r="O431" s="193"/>
      <c r="P431" s="193"/>
      <c r="Q431" s="193"/>
      <c r="R431" s="193"/>
      <c r="S431" s="193"/>
      <c r="T431" s="194"/>
      <c r="AT431" s="189" t="s">
        <v>177</v>
      </c>
      <c r="AU431" s="189" t="s">
        <v>83</v>
      </c>
      <c r="AV431" s="11" t="s">
        <v>81</v>
      </c>
      <c r="AW431" s="11" t="s">
        <v>36</v>
      </c>
      <c r="AX431" s="11" t="s">
        <v>73</v>
      </c>
      <c r="AY431" s="189" t="s">
        <v>169</v>
      </c>
    </row>
    <row r="432" spans="2:51" s="12" customFormat="1" ht="13.5">
      <c r="B432" s="195"/>
      <c r="D432" s="188" t="s">
        <v>177</v>
      </c>
      <c r="E432" s="196" t="s">
        <v>5</v>
      </c>
      <c r="F432" s="197" t="s">
        <v>952</v>
      </c>
      <c r="H432" s="198">
        <v>10</v>
      </c>
      <c r="I432" s="199"/>
      <c r="L432" s="195"/>
      <c r="M432" s="200"/>
      <c r="N432" s="201"/>
      <c r="O432" s="201"/>
      <c r="P432" s="201"/>
      <c r="Q432" s="201"/>
      <c r="R432" s="201"/>
      <c r="S432" s="201"/>
      <c r="T432" s="202"/>
      <c r="AT432" s="196" t="s">
        <v>177</v>
      </c>
      <c r="AU432" s="196" t="s">
        <v>83</v>
      </c>
      <c r="AV432" s="12" t="s">
        <v>83</v>
      </c>
      <c r="AW432" s="12" t="s">
        <v>36</v>
      </c>
      <c r="AX432" s="12" t="s">
        <v>73</v>
      </c>
      <c r="AY432" s="196" t="s">
        <v>169</v>
      </c>
    </row>
    <row r="433" spans="2:51" s="13" customFormat="1" ht="13.5">
      <c r="B433" s="203"/>
      <c r="D433" s="188" t="s">
        <v>177</v>
      </c>
      <c r="E433" s="204" t="s">
        <v>5</v>
      </c>
      <c r="F433" s="205" t="s">
        <v>182</v>
      </c>
      <c r="H433" s="206">
        <v>10</v>
      </c>
      <c r="I433" s="207"/>
      <c r="L433" s="203"/>
      <c r="M433" s="208"/>
      <c r="N433" s="209"/>
      <c r="O433" s="209"/>
      <c r="P433" s="209"/>
      <c r="Q433" s="209"/>
      <c r="R433" s="209"/>
      <c r="S433" s="209"/>
      <c r="T433" s="210"/>
      <c r="AT433" s="204" t="s">
        <v>177</v>
      </c>
      <c r="AU433" s="204" t="s">
        <v>83</v>
      </c>
      <c r="AV433" s="13" t="s">
        <v>123</v>
      </c>
      <c r="AW433" s="13" t="s">
        <v>36</v>
      </c>
      <c r="AX433" s="13" t="s">
        <v>81</v>
      </c>
      <c r="AY433" s="204" t="s">
        <v>169</v>
      </c>
    </row>
    <row r="434" spans="2:65" s="1" customFormat="1" ht="16.5" customHeight="1">
      <c r="B434" s="174"/>
      <c r="C434" s="175" t="s">
        <v>508</v>
      </c>
      <c r="D434" s="175" t="s">
        <v>172</v>
      </c>
      <c r="E434" s="176" t="s">
        <v>962</v>
      </c>
      <c r="F434" s="177" t="s">
        <v>963</v>
      </c>
      <c r="G434" s="178" t="s">
        <v>94</v>
      </c>
      <c r="H434" s="179">
        <v>34.63</v>
      </c>
      <c r="I434" s="180"/>
      <c r="J434" s="181">
        <f>ROUND(I434*H434,2)</f>
        <v>0</v>
      </c>
      <c r="K434" s="177" t="s">
        <v>175</v>
      </c>
      <c r="L434" s="41"/>
      <c r="M434" s="182" t="s">
        <v>5</v>
      </c>
      <c r="N434" s="183" t="s">
        <v>44</v>
      </c>
      <c r="O434" s="42"/>
      <c r="P434" s="184">
        <f>O434*H434</f>
        <v>0</v>
      </c>
      <c r="Q434" s="184">
        <v>0.00014</v>
      </c>
      <c r="R434" s="184">
        <f>Q434*H434</f>
        <v>0.0048481999999999996</v>
      </c>
      <c r="S434" s="184">
        <v>0</v>
      </c>
      <c r="T434" s="185">
        <f>S434*H434</f>
        <v>0</v>
      </c>
      <c r="AR434" s="24" t="s">
        <v>253</v>
      </c>
      <c r="AT434" s="24" t="s">
        <v>172</v>
      </c>
      <c r="AU434" s="24" t="s">
        <v>83</v>
      </c>
      <c r="AY434" s="24" t="s">
        <v>169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24" t="s">
        <v>81</v>
      </c>
      <c r="BK434" s="186">
        <f>ROUND(I434*H434,2)</f>
        <v>0</v>
      </c>
      <c r="BL434" s="24" t="s">
        <v>253</v>
      </c>
      <c r="BM434" s="24" t="s">
        <v>964</v>
      </c>
    </row>
    <row r="435" spans="2:51" s="11" customFormat="1" ht="13.5">
      <c r="B435" s="187"/>
      <c r="D435" s="188" t="s">
        <v>177</v>
      </c>
      <c r="E435" s="189" t="s">
        <v>5</v>
      </c>
      <c r="F435" s="190" t="s">
        <v>199</v>
      </c>
      <c r="H435" s="189" t="s">
        <v>5</v>
      </c>
      <c r="I435" s="191"/>
      <c r="L435" s="187"/>
      <c r="M435" s="192"/>
      <c r="N435" s="193"/>
      <c r="O435" s="193"/>
      <c r="P435" s="193"/>
      <c r="Q435" s="193"/>
      <c r="R435" s="193"/>
      <c r="S435" s="193"/>
      <c r="T435" s="194"/>
      <c r="AT435" s="189" t="s">
        <v>177</v>
      </c>
      <c r="AU435" s="189" t="s">
        <v>83</v>
      </c>
      <c r="AV435" s="11" t="s">
        <v>81</v>
      </c>
      <c r="AW435" s="11" t="s">
        <v>36</v>
      </c>
      <c r="AX435" s="11" t="s">
        <v>73</v>
      </c>
      <c r="AY435" s="189" t="s">
        <v>169</v>
      </c>
    </row>
    <row r="436" spans="2:51" s="11" customFormat="1" ht="27">
      <c r="B436" s="187"/>
      <c r="D436" s="188" t="s">
        <v>177</v>
      </c>
      <c r="E436" s="189" t="s">
        <v>5</v>
      </c>
      <c r="F436" s="190" t="s">
        <v>965</v>
      </c>
      <c r="H436" s="189" t="s">
        <v>5</v>
      </c>
      <c r="I436" s="191"/>
      <c r="L436" s="187"/>
      <c r="M436" s="192"/>
      <c r="N436" s="193"/>
      <c r="O436" s="193"/>
      <c r="P436" s="193"/>
      <c r="Q436" s="193"/>
      <c r="R436" s="193"/>
      <c r="S436" s="193"/>
      <c r="T436" s="194"/>
      <c r="AT436" s="189" t="s">
        <v>177</v>
      </c>
      <c r="AU436" s="189" t="s">
        <v>83</v>
      </c>
      <c r="AV436" s="11" t="s">
        <v>81</v>
      </c>
      <c r="AW436" s="11" t="s">
        <v>36</v>
      </c>
      <c r="AX436" s="11" t="s">
        <v>73</v>
      </c>
      <c r="AY436" s="189" t="s">
        <v>169</v>
      </c>
    </row>
    <row r="437" spans="2:51" s="12" customFormat="1" ht="13.5">
      <c r="B437" s="195"/>
      <c r="D437" s="188" t="s">
        <v>177</v>
      </c>
      <c r="E437" s="196" t="s">
        <v>5</v>
      </c>
      <c r="F437" s="197" t="s">
        <v>757</v>
      </c>
      <c r="H437" s="198">
        <v>34.63</v>
      </c>
      <c r="I437" s="199"/>
      <c r="L437" s="195"/>
      <c r="M437" s="200"/>
      <c r="N437" s="201"/>
      <c r="O437" s="201"/>
      <c r="P437" s="201"/>
      <c r="Q437" s="201"/>
      <c r="R437" s="201"/>
      <c r="S437" s="201"/>
      <c r="T437" s="202"/>
      <c r="AT437" s="196" t="s">
        <v>177</v>
      </c>
      <c r="AU437" s="196" t="s">
        <v>83</v>
      </c>
      <c r="AV437" s="12" t="s">
        <v>83</v>
      </c>
      <c r="AW437" s="12" t="s">
        <v>36</v>
      </c>
      <c r="AX437" s="12" t="s">
        <v>73</v>
      </c>
      <c r="AY437" s="196" t="s">
        <v>169</v>
      </c>
    </row>
    <row r="438" spans="2:51" s="13" customFormat="1" ht="13.5">
      <c r="B438" s="203"/>
      <c r="D438" s="188" t="s">
        <v>177</v>
      </c>
      <c r="E438" s="204" t="s">
        <v>5</v>
      </c>
      <c r="F438" s="205" t="s">
        <v>182</v>
      </c>
      <c r="H438" s="206">
        <v>34.63</v>
      </c>
      <c r="I438" s="207"/>
      <c r="L438" s="203"/>
      <c r="M438" s="208"/>
      <c r="N438" s="209"/>
      <c r="O438" s="209"/>
      <c r="P438" s="209"/>
      <c r="Q438" s="209"/>
      <c r="R438" s="209"/>
      <c r="S438" s="209"/>
      <c r="T438" s="210"/>
      <c r="AT438" s="204" t="s">
        <v>177</v>
      </c>
      <c r="AU438" s="204" t="s">
        <v>83</v>
      </c>
      <c r="AV438" s="13" t="s">
        <v>123</v>
      </c>
      <c r="AW438" s="13" t="s">
        <v>36</v>
      </c>
      <c r="AX438" s="13" t="s">
        <v>81</v>
      </c>
      <c r="AY438" s="204" t="s">
        <v>169</v>
      </c>
    </row>
    <row r="439" spans="2:65" s="1" customFormat="1" ht="25.5" customHeight="1">
      <c r="B439" s="174"/>
      <c r="C439" s="175" t="s">
        <v>512</v>
      </c>
      <c r="D439" s="175" t="s">
        <v>172</v>
      </c>
      <c r="E439" s="176" t="s">
        <v>966</v>
      </c>
      <c r="F439" s="177" t="s">
        <v>967</v>
      </c>
      <c r="G439" s="178" t="s">
        <v>429</v>
      </c>
      <c r="H439" s="179">
        <v>10.615</v>
      </c>
      <c r="I439" s="180"/>
      <c r="J439" s="181">
        <f>ROUND(I439*H439,2)</f>
        <v>0</v>
      </c>
      <c r="K439" s="177" t="s">
        <v>175</v>
      </c>
      <c r="L439" s="41"/>
      <c r="M439" s="182" t="s">
        <v>5</v>
      </c>
      <c r="N439" s="183" t="s">
        <v>44</v>
      </c>
      <c r="O439" s="42"/>
      <c r="P439" s="184">
        <f>O439*H439</f>
        <v>0</v>
      </c>
      <c r="Q439" s="184">
        <v>0</v>
      </c>
      <c r="R439" s="184">
        <f>Q439*H439</f>
        <v>0</v>
      </c>
      <c r="S439" s="184">
        <v>0.25</v>
      </c>
      <c r="T439" s="185">
        <f>S439*H439</f>
        <v>2.65375</v>
      </c>
      <c r="AR439" s="24" t="s">
        <v>253</v>
      </c>
      <c r="AT439" s="24" t="s">
        <v>172</v>
      </c>
      <c r="AU439" s="24" t="s">
        <v>83</v>
      </c>
      <c r="AY439" s="24" t="s">
        <v>169</v>
      </c>
      <c r="BE439" s="186">
        <f>IF(N439="základní",J439,0)</f>
        <v>0</v>
      </c>
      <c r="BF439" s="186">
        <f>IF(N439="snížená",J439,0)</f>
        <v>0</v>
      </c>
      <c r="BG439" s="186">
        <f>IF(N439="zákl. přenesená",J439,0)</f>
        <v>0</v>
      </c>
      <c r="BH439" s="186">
        <f>IF(N439="sníž. přenesená",J439,0)</f>
        <v>0</v>
      </c>
      <c r="BI439" s="186">
        <f>IF(N439="nulová",J439,0)</f>
        <v>0</v>
      </c>
      <c r="BJ439" s="24" t="s">
        <v>81</v>
      </c>
      <c r="BK439" s="186">
        <f>ROUND(I439*H439,2)</f>
        <v>0</v>
      </c>
      <c r="BL439" s="24" t="s">
        <v>253</v>
      </c>
      <c r="BM439" s="24" t="s">
        <v>968</v>
      </c>
    </row>
    <row r="440" spans="2:51" s="12" customFormat="1" ht="13.5">
      <c r="B440" s="195"/>
      <c r="D440" s="188" t="s">
        <v>177</v>
      </c>
      <c r="E440" s="196" t="s">
        <v>5</v>
      </c>
      <c r="F440" s="197" t="s">
        <v>674</v>
      </c>
      <c r="H440" s="198">
        <v>10.615</v>
      </c>
      <c r="I440" s="199"/>
      <c r="L440" s="195"/>
      <c r="M440" s="200"/>
      <c r="N440" s="201"/>
      <c r="O440" s="201"/>
      <c r="P440" s="201"/>
      <c r="Q440" s="201"/>
      <c r="R440" s="201"/>
      <c r="S440" s="201"/>
      <c r="T440" s="202"/>
      <c r="AT440" s="196" t="s">
        <v>177</v>
      </c>
      <c r="AU440" s="196" t="s">
        <v>83</v>
      </c>
      <c r="AV440" s="12" t="s">
        <v>83</v>
      </c>
      <c r="AW440" s="12" t="s">
        <v>36</v>
      </c>
      <c r="AX440" s="12" t="s">
        <v>73</v>
      </c>
      <c r="AY440" s="196" t="s">
        <v>169</v>
      </c>
    </row>
    <row r="441" spans="2:51" s="13" customFormat="1" ht="13.5">
      <c r="B441" s="203"/>
      <c r="D441" s="188" t="s">
        <v>177</v>
      </c>
      <c r="E441" s="204" t="s">
        <v>5</v>
      </c>
      <c r="F441" s="205" t="s">
        <v>182</v>
      </c>
      <c r="H441" s="206">
        <v>10.615</v>
      </c>
      <c r="I441" s="207"/>
      <c r="L441" s="203"/>
      <c r="M441" s="208"/>
      <c r="N441" s="209"/>
      <c r="O441" s="209"/>
      <c r="P441" s="209"/>
      <c r="Q441" s="209"/>
      <c r="R441" s="209"/>
      <c r="S441" s="209"/>
      <c r="T441" s="210"/>
      <c r="AT441" s="204" t="s">
        <v>177</v>
      </c>
      <c r="AU441" s="204" t="s">
        <v>83</v>
      </c>
      <c r="AV441" s="13" t="s">
        <v>123</v>
      </c>
      <c r="AW441" s="13" t="s">
        <v>36</v>
      </c>
      <c r="AX441" s="13" t="s">
        <v>81</v>
      </c>
      <c r="AY441" s="204" t="s">
        <v>169</v>
      </c>
    </row>
    <row r="442" spans="2:65" s="1" customFormat="1" ht="25.5" customHeight="1">
      <c r="B442" s="174"/>
      <c r="C442" s="175" t="s">
        <v>516</v>
      </c>
      <c r="D442" s="175" t="s">
        <v>172</v>
      </c>
      <c r="E442" s="176" t="s">
        <v>969</v>
      </c>
      <c r="F442" s="177" t="s">
        <v>970</v>
      </c>
      <c r="G442" s="178" t="s">
        <v>429</v>
      </c>
      <c r="H442" s="179">
        <v>150.615</v>
      </c>
      <c r="I442" s="180"/>
      <c r="J442" s="181">
        <f>ROUND(I442*H442,2)</f>
        <v>0</v>
      </c>
      <c r="K442" s="177" t="s">
        <v>175</v>
      </c>
      <c r="L442" s="41"/>
      <c r="M442" s="182" t="s">
        <v>5</v>
      </c>
      <c r="N442" s="183" t="s">
        <v>44</v>
      </c>
      <c r="O442" s="42"/>
      <c r="P442" s="184">
        <f>O442*H442</f>
        <v>0</v>
      </c>
      <c r="Q442" s="184">
        <v>0.05588</v>
      </c>
      <c r="R442" s="184">
        <f>Q442*H442</f>
        <v>8.4163662</v>
      </c>
      <c r="S442" s="184">
        <v>0</v>
      </c>
      <c r="T442" s="185">
        <f>S442*H442</f>
        <v>0</v>
      </c>
      <c r="AR442" s="24" t="s">
        <v>253</v>
      </c>
      <c r="AT442" s="24" t="s">
        <v>172</v>
      </c>
      <c r="AU442" s="24" t="s">
        <v>83</v>
      </c>
      <c r="AY442" s="24" t="s">
        <v>169</v>
      </c>
      <c r="BE442" s="186">
        <f>IF(N442="základní",J442,0)</f>
        <v>0</v>
      </c>
      <c r="BF442" s="186">
        <f>IF(N442="snížená",J442,0)</f>
        <v>0</v>
      </c>
      <c r="BG442" s="186">
        <f>IF(N442="zákl. přenesená",J442,0)</f>
        <v>0</v>
      </c>
      <c r="BH442" s="186">
        <f>IF(N442="sníž. přenesená",J442,0)</f>
        <v>0</v>
      </c>
      <c r="BI442" s="186">
        <f>IF(N442="nulová",J442,0)</f>
        <v>0</v>
      </c>
      <c r="BJ442" s="24" t="s">
        <v>81</v>
      </c>
      <c r="BK442" s="186">
        <f>ROUND(I442*H442,2)</f>
        <v>0</v>
      </c>
      <c r="BL442" s="24" t="s">
        <v>253</v>
      </c>
      <c r="BM442" s="24" t="s">
        <v>971</v>
      </c>
    </row>
    <row r="443" spans="2:51" s="11" customFormat="1" ht="13.5">
      <c r="B443" s="187"/>
      <c r="D443" s="188" t="s">
        <v>177</v>
      </c>
      <c r="E443" s="189" t="s">
        <v>5</v>
      </c>
      <c r="F443" s="190" t="s">
        <v>179</v>
      </c>
      <c r="H443" s="189" t="s">
        <v>5</v>
      </c>
      <c r="I443" s="191"/>
      <c r="L443" s="187"/>
      <c r="M443" s="192"/>
      <c r="N443" s="193"/>
      <c r="O443" s="193"/>
      <c r="P443" s="193"/>
      <c r="Q443" s="193"/>
      <c r="R443" s="193"/>
      <c r="S443" s="193"/>
      <c r="T443" s="194"/>
      <c r="AT443" s="189" t="s">
        <v>177</v>
      </c>
      <c r="AU443" s="189" t="s">
        <v>83</v>
      </c>
      <c r="AV443" s="11" t="s">
        <v>81</v>
      </c>
      <c r="AW443" s="11" t="s">
        <v>36</v>
      </c>
      <c r="AX443" s="11" t="s">
        <v>73</v>
      </c>
      <c r="AY443" s="189" t="s">
        <v>169</v>
      </c>
    </row>
    <row r="444" spans="2:51" s="11" customFormat="1" ht="13.5">
      <c r="B444" s="187"/>
      <c r="D444" s="188" t="s">
        <v>177</v>
      </c>
      <c r="E444" s="189" t="s">
        <v>5</v>
      </c>
      <c r="F444" s="190" t="s">
        <v>735</v>
      </c>
      <c r="H444" s="189" t="s">
        <v>5</v>
      </c>
      <c r="I444" s="191"/>
      <c r="L444" s="187"/>
      <c r="M444" s="192"/>
      <c r="N444" s="193"/>
      <c r="O444" s="193"/>
      <c r="P444" s="193"/>
      <c r="Q444" s="193"/>
      <c r="R444" s="193"/>
      <c r="S444" s="193"/>
      <c r="T444" s="194"/>
      <c r="AT444" s="189" t="s">
        <v>177</v>
      </c>
      <c r="AU444" s="189" t="s">
        <v>83</v>
      </c>
      <c r="AV444" s="11" t="s">
        <v>81</v>
      </c>
      <c r="AW444" s="11" t="s">
        <v>36</v>
      </c>
      <c r="AX444" s="11" t="s">
        <v>73</v>
      </c>
      <c r="AY444" s="189" t="s">
        <v>169</v>
      </c>
    </row>
    <row r="445" spans="2:51" s="12" customFormat="1" ht="13.5">
      <c r="B445" s="195"/>
      <c r="D445" s="188" t="s">
        <v>177</v>
      </c>
      <c r="E445" s="196" t="s">
        <v>5</v>
      </c>
      <c r="F445" s="197" t="s">
        <v>972</v>
      </c>
      <c r="H445" s="198">
        <v>140</v>
      </c>
      <c r="I445" s="199"/>
      <c r="L445" s="195"/>
      <c r="M445" s="200"/>
      <c r="N445" s="201"/>
      <c r="O445" s="201"/>
      <c r="P445" s="201"/>
      <c r="Q445" s="201"/>
      <c r="R445" s="201"/>
      <c r="S445" s="201"/>
      <c r="T445" s="202"/>
      <c r="AT445" s="196" t="s">
        <v>177</v>
      </c>
      <c r="AU445" s="196" t="s">
        <v>83</v>
      </c>
      <c r="AV445" s="12" t="s">
        <v>83</v>
      </c>
      <c r="AW445" s="12" t="s">
        <v>36</v>
      </c>
      <c r="AX445" s="12" t="s">
        <v>73</v>
      </c>
      <c r="AY445" s="196" t="s">
        <v>169</v>
      </c>
    </row>
    <row r="446" spans="2:51" s="14" customFormat="1" ht="13.5">
      <c r="B446" s="211"/>
      <c r="D446" s="188" t="s">
        <v>177</v>
      </c>
      <c r="E446" s="212" t="s">
        <v>669</v>
      </c>
      <c r="F446" s="213" t="s">
        <v>193</v>
      </c>
      <c r="H446" s="214">
        <v>140</v>
      </c>
      <c r="I446" s="215"/>
      <c r="L446" s="211"/>
      <c r="M446" s="216"/>
      <c r="N446" s="217"/>
      <c r="O446" s="217"/>
      <c r="P446" s="217"/>
      <c r="Q446" s="217"/>
      <c r="R446" s="217"/>
      <c r="S446" s="217"/>
      <c r="T446" s="218"/>
      <c r="AT446" s="212" t="s">
        <v>177</v>
      </c>
      <c r="AU446" s="212" t="s">
        <v>83</v>
      </c>
      <c r="AV446" s="14" t="s">
        <v>170</v>
      </c>
      <c r="AW446" s="14" t="s">
        <v>36</v>
      </c>
      <c r="AX446" s="14" t="s">
        <v>73</v>
      </c>
      <c r="AY446" s="212" t="s">
        <v>169</v>
      </c>
    </row>
    <row r="447" spans="2:51" s="11" customFormat="1" ht="13.5">
      <c r="B447" s="187"/>
      <c r="D447" s="188" t="s">
        <v>177</v>
      </c>
      <c r="E447" s="189" t="s">
        <v>5</v>
      </c>
      <c r="F447" s="190" t="s">
        <v>416</v>
      </c>
      <c r="H447" s="189" t="s">
        <v>5</v>
      </c>
      <c r="I447" s="191"/>
      <c r="L447" s="187"/>
      <c r="M447" s="192"/>
      <c r="N447" s="193"/>
      <c r="O447" s="193"/>
      <c r="P447" s="193"/>
      <c r="Q447" s="193"/>
      <c r="R447" s="193"/>
      <c r="S447" s="193"/>
      <c r="T447" s="194"/>
      <c r="AT447" s="189" t="s">
        <v>177</v>
      </c>
      <c r="AU447" s="189" t="s">
        <v>83</v>
      </c>
      <c r="AV447" s="11" t="s">
        <v>81</v>
      </c>
      <c r="AW447" s="11" t="s">
        <v>36</v>
      </c>
      <c r="AX447" s="11" t="s">
        <v>73</v>
      </c>
      <c r="AY447" s="189" t="s">
        <v>169</v>
      </c>
    </row>
    <row r="448" spans="2:51" s="12" customFormat="1" ht="13.5">
      <c r="B448" s="195"/>
      <c r="D448" s="188" t="s">
        <v>177</v>
      </c>
      <c r="E448" s="196" t="s">
        <v>5</v>
      </c>
      <c r="F448" s="197" t="s">
        <v>973</v>
      </c>
      <c r="H448" s="198">
        <v>10.615</v>
      </c>
      <c r="I448" s="199"/>
      <c r="L448" s="195"/>
      <c r="M448" s="200"/>
      <c r="N448" s="201"/>
      <c r="O448" s="201"/>
      <c r="P448" s="201"/>
      <c r="Q448" s="201"/>
      <c r="R448" s="201"/>
      <c r="S448" s="201"/>
      <c r="T448" s="202"/>
      <c r="AT448" s="196" t="s">
        <v>177</v>
      </c>
      <c r="AU448" s="196" t="s">
        <v>83</v>
      </c>
      <c r="AV448" s="12" t="s">
        <v>83</v>
      </c>
      <c r="AW448" s="12" t="s">
        <v>36</v>
      </c>
      <c r="AX448" s="12" t="s">
        <v>73</v>
      </c>
      <c r="AY448" s="196" t="s">
        <v>169</v>
      </c>
    </row>
    <row r="449" spans="2:51" s="14" customFormat="1" ht="13.5">
      <c r="B449" s="211"/>
      <c r="D449" s="188" t="s">
        <v>177</v>
      </c>
      <c r="E449" s="212" t="s">
        <v>674</v>
      </c>
      <c r="F449" s="213" t="s">
        <v>193</v>
      </c>
      <c r="H449" s="214">
        <v>10.615</v>
      </c>
      <c r="I449" s="215"/>
      <c r="L449" s="211"/>
      <c r="M449" s="216"/>
      <c r="N449" s="217"/>
      <c r="O449" s="217"/>
      <c r="P449" s="217"/>
      <c r="Q449" s="217"/>
      <c r="R449" s="217"/>
      <c r="S449" s="217"/>
      <c r="T449" s="218"/>
      <c r="AT449" s="212" t="s">
        <v>177</v>
      </c>
      <c r="AU449" s="212" t="s">
        <v>83</v>
      </c>
      <c r="AV449" s="14" t="s">
        <v>170</v>
      </c>
      <c r="AW449" s="14" t="s">
        <v>36</v>
      </c>
      <c r="AX449" s="14" t="s">
        <v>73</v>
      </c>
      <c r="AY449" s="212" t="s">
        <v>169</v>
      </c>
    </row>
    <row r="450" spans="2:51" s="13" customFormat="1" ht="13.5">
      <c r="B450" s="203"/>
      <c r="D450" s="188" t="s">
        <v>177</v>
      </c>
      <c r="E450" s="204" t="s">
        <v>5</v>
      </c>
      <c r="F450" s="205" t="s">
        <v>182</v>
      </c>
      <c r="H450" s="206">
        <v>150.615</v>
      </c>
      <c r="I450" s="207"/>
      <c r="L450" s="203"/>
      <c r="M450" s="208"/>
      <c r="N450" s="209"/>
      <c r="O450" s="209"/>
      <c r="P450" s="209"/>
      <c r="Q450" s="209"/>
      <c r="R450" s="209"/>
      <c r="S450" s="209"/>
      <c r="T450" s="210"/>
      <c r="AT450" s="204" t="s">
        <v>177</v>
      </c>
      <c r="AU450" s="204" t="s">
        <v>83</v>
      </c>
      <c r="AV450" s="13" t="s">
        <v>123</v>
      </c>
      <c r="AW450" s="13" t="s">
        <v>36</v>
      </c>
      <c r="AX450" s="13" t="s">
        <v>81</v>
      </c>
      <c r="AY450" s="204" t="s">
        <v>169</v>
      </c>
    </row>
    <row r="451" spans="2:65" s="1" customFormat="1" ht="38.25" customHeight="1">
      <c r="B451" s="174"/>
      <c r="C451" s="175" t="s">
        <v>202</v>
      </c>
      <c r="D451" s="175" t="s">
        <v>172</v>
      </c>
      <c r="E451" s="176" t="s">
        <v>974</v>
      </c>
      <c r="F451" s="177" t="s">
        <v>975</v>
      </c>
      <c r="G451" s="178" t="s">
        <v>482</v>
      </c>
      <c r="H451" s="229"/>
      <c r="I451" s="180"/>
      <c r="J451" s="181">
        <f>ROUND(I451*H451,2)</f>
        <v>0</v>
      </c>
      <c r="K451" s="177" t="s">
        <v>175</v>
      </c>
      <c r="L451" s="41"/>
      <c r="M451" s="182" t="s">
        <v>5</v>
      </c>
      <c r="N451" s="183" t="s">
        <v>44</v>
      </c>
      <c r="O451" s="42"/>
      <c r="P451" s="184">
        <f>O451*H451</f>
        <v>0</v>
      </c>
      <c r="Q451" s="184">
        <v>0</v>
      </c>
      <c r="R451" s="184">
        <f>Q451*H451</f>
        <v>0</v>
      </c>
      <c r="S451" s="184">
        <v>0</v>
      </c>
      <c r="T451" s="185">
        <f>S451*H451</f>
        <v>0</v>
      </c>
      <c r="AR451" s="24" t="s">
        <v>253</v>
      </c>
      <c r="AT451" s="24" t="s">
        <v>172</v>
      </c>
      <c r="AU451" s="24" t="s">
        <v>83</v>
      </c>
      <c r="AY451" s="24" t="s">
        <v>169</v>
      </c>
      <c r="BE451" s="186">
        <f>IF(N451="základní",J451,0)</f>
        <v>0</v>
      </c>
      <c r="BF451" s="186">
        <f>IF(N451="snížená",J451,0)</f>
        <v>0</v>
      </c>
      <c r="BG451" s="186">
        <f>IF(N451="zákl. přenesená",J451,0)</f>
        <v>0</v>
      </c>
      <c r="BH451" s="186">
        <f>IF(N451="sníž. přenesená",J451,0)</f>
        <v>0</v>
      </c>
      <c r="BI451" s="186">
        <f>IF(N451="nulová",J451,0)</f>
        <v>0</v>
      </c>
      <c r="BJ451" s="24" t="s">
        <v>81</v>
      </c>
      <c r="BK451" s="186">
        <f>ROUND(I451*H451,2)</f>
        <v>0</v>
      </c>
      <c r="BL451" s="24" t="s">
        <v>253</v>
      </c>
      <c r="BM451" s="24" t="s">
        <v>976</v>
      </c>
    </row>
    <row r="452" spans="2:63" s="10" customFormat="1" ht="29.85" customHeight="1">
      <c r="B452" s="161"/>
      <c r="D452" s="162" t="s">
        <v>72</v>
      </c>
      <c r="E452" s="172" t="s">
        <v>977</v>
      </c>
      <c r="F452" s="172" t="s">
        <v>978</v>
      </c>
      <c r="I452" s="164"/>
      <c r="J452" s="173">
        <f>BK452</f>
        <v>0</v>
      </c>
      <c r="L452" s="161"/>
      <c r="M452" s="166"/>
      <c r="N452" s="167"/>
      <c r="O452" s="167"/>
      <c r="P452" s="168">
        <f>SUM(P453:P529)</f>
        <v>0</v>
      </c>
      <c r="Q452" s="167"/>
      <c r="R452" s="168">
        <f>SUM(R453:R529)</f>
        <v>0</v>
      </c>
      <c r="S452" s="167"/>
      <c r="T452" s="169">
        <f>SUM(T453:T529)</f>
        <v>0</v>
      </c>
      <c r="AR452" s="162" t="s">
        <v>83</v>
      </c>
      <c r="AT452" s="170" t="s">
        <v>72</v>
      </c>
      <c r="AU452" s="170" t="s">
        <v>81</v>
      </c>
      <c r="AY452" s="162" t="s">
        <v>169</v>
      </c>
      <c r="BK452" s="171">
        <f>SUM(BK453:BK529)</f>
        <v>0</v>
      </c>
    </row>
    <row r="453" spans="2:65" s="1" customFormat="1" ht="38.25" customHeight="1">
      <c r="B453" s="174"/>
      <c r="C453" s="175" t="s">
        <v>523</v>
      </c>
      <c r="D453" s="175" t="s">
        <v>172</v>
      </c>
      <c r="E453" s="176" t="s">
        <v>979</v>
      </c>
      <c r="F453" s="177" t="s">
        <v>980</v>
      </c>
      <c r="G453" s="178" t="s">
        <v>190</v>
      </c>
      <c r="H453" s="179">
        <v>1</v>
      </c>
      <c r="I453" s="180"/>
      <c r="J453" s="181">
        <f>ROUND(I453*H453,2)</f>
        <v>0</v>
      </c>
      <c r="K453" s="177" t="s">
        <v>5</v>
      </c>
      <c r="L453" s="41"/>
      <c r="M453" s="182" t="s">
        <v>5</v>
      </c>
      <c r="N453" s="183" t="s">
        <v>44</v>
      </c>
      <c r="O453" s="42"/>
      <c r="P453" s="184">
        <f>O453*H453</f>
        <v>0</v>
      </c>
      <c r="Q453" s="184">
        <v>0</v>
      </c>
      <c r="R453" s="184">
        <f>Q453*H453</f>
        <v>0</v>
      </c>
      <c r="S453" s="184">
        <v>0</v>
      </c>
      <c r="T453" s="185">
        <f>S453*H453</f>
        <v>0</v>
      </c>
      <c r="AR453" s="24" t="s">
        <v>253</v>
      </c>
      <c r="AT453" s="24" t="s">
        <v>172</v>
      </c>
      <c r="AU453" s="24" t="s">
        <v>83</v>
      </c>
      <c r="AY453" s="24" t="s">
        <v>169</v>
      </c>
      <c r="BE453" s="186">
        <f>IF(N453="základní",J453,0)</f>
        <v>0</v>
      </c>
      <c r="BF453" s="186">
        <f>IF(N453="snížená",J453,0)</f>
        <v>0</v>
      </c>
      <c r="BG453" s="186">
        <f>IF(N453="zákl. přenesená",J453,0)</f>
        <v>0</v>
      </c>
      <c r="BH453" s="186">
        <f>IF(N453="sníž. přenesená",J453,0)</f>
        <v>0</v>
      </c>
      <c r="BI453" s="186">
        <f>IF(N453="nulová",J453,0)</f>
        <v>0</v>
      </c>
      <c r="BJ453" s="24" t="s">
        <v>81</v>
      </c>
      <c r="BK453" s="186">
        <f>ROUND(I453*H453,2)</f>
        <v>0</v>
      </c>
      <c r="BL453" s="24" t="s">
        <v>253</v>
      </c>
      <c r="BM453" s="24" t="s">
        <v>981</v>
      </c>
    </row>
    <row r="454" spans="2:51" s="11" customFormat="1" ht="13.5">
      <c r="B454" s="187"/>
      <c r="D454" s="188" t="s">
        <v>177</v>
      </c>
      <c r="E454" s="189" t="s">
        <v>5</v>
      </c>
      <c r="F454" s="190" t="s">
        <v>801</v>
      </c>
      <c r="H454" s="189" t="s">
        <v>5</v>
      </c>
      <c r="I454" s="191"/>
      <c r="L454" s="187"/>
      <c r="M454" s="192"/>
      <c r="N454" s="193"/>
      <c r="O454" s="193"/>
      <c r="P454" s="193"/>
      <c r="Q454" s="193"/>
      <c r="R454" s="193"/>
      <c r="S454" s="193"/>
      <c r="T454" s="194"/>
      <c r="AT454" s="189" t="s">
        <v>177</v>
      </c>
      <c r="AU454" s="189" t="s">
        <v>83</v>
      </c>
      <c r="AV454" s="11" t="s">
        <v>81</v>
      </c>
      <c r="AW454" s="11" t="s">
        <v>36</v>
      </c>
      <c r="AX454" s="11" t="s">
        <v>73</v>
      </c>
      <c r="AY454" s="189" t="s">
        <v>169</v>
      </c>
    </row>
    <row r="455" spans="2:51" s="12" customFormat="1" ht="13.5">
      <c r="B455" s="195"/>
      <c r="D455" s="188" t="s">
        <v>177</v>
      </c>
      <c r="E455" s="196" t="s">
        <v>5</v>
      </c>
      <c r="F455" s="197" t="s">
        <v>982</v>
      </c>
      <c r="H455" s="198">
        <v>1</v>
      </c>
      <c r="I455" s="199"/>
      <c r="L455" s="195"/>
      <c r="M455" s="200"/>
      <c r="N455" s="201"/>
      <c r="O455" s="201"/>
      <c r="P455" s="201"/>
      <c r="Q455" s="201"/>
      <c r="R455" s="201"/>
      <c r="S455" s="201"/>
      <c r="T455" s="202"/>
      <c r="AT455" s="196" t="s">
        <v>177</v>
      </c>
      <c r="AU455" s="196" t="s">
        <v>83</v>
      </c>
      <c r="AV455" s="12" t="s">
        <v>83</v>
      </c>
      <c r="AW455" s="12" t="s">
        <v>36</v>
      </c>
      <c r="AX455" s="12" t="s">
        <v>73</v>
      </c>
      <c r="AY455" s="196" t="s">
        <v>169</v>
      </c>
    </row>
    <row r="456" spans="2:51" s="13" customFormat="1" ht="13.5">
      <c r="B456" s="203"/>
      <c r="D456" s="188" t="s">
        <v>177</v>
      </c>
      <c r="E456" s="204" t="s">
        <v>5</v>
      </c>
      <c r="F456" s="205" t="s">
        <v>182</v>
      </c>
      <c r="H456" s="206">
        <v>1</v>
      </c>
      <c r="I456" s="207"/>
      <c r="L456" s="203"/>
      <c r="M456" s="208"/>
      <c r="N456" s="209"/>
      <c r="O456" s="209"/>
      <c r="P456" s="209"/>
      <c r="Q456" s="209"/>
      <c r="R456" s="209"/>
      <c r="S456" s="209"/>
      <c r="T456" s="210"/>
      <c r="AT456" s="204" t="s">
        <v>177</v>
      </c>
      <c r="AU456" s="204" t="s">
        <v>83</v>
      </c>
      <c r="AV456" s="13" t="s">
        <v>123</v>
      </c>
      <c r="AW456" s="13" t="s">
        <v>36</v>
      </c>
      <c r="AX456" s="13" t="s">
        <v>81</v>
      </c>
      <c r="AY456" s="204" t="s">
        <v>169</v>
      </c>
    </row>
    <row r="457" spans="2:65" s="1" customFormat="1" ht="38.25" customHeight="1">
      <c r="B457" s="174"/>
      <c r="C457" s="175" t="s">
        <v>228</v>
      </c>
      <c r="D457" s="175" t="s">
        <v>172</v>
      </c>
      <c r="E457" s="176" t="s">
        <v>983</v>
      </c>
      <c r="F457" s="177" t="s">
        <v>984</v>
      </c>
      <c r="G457" s="178" t="s">
        <v>190</v>
      </c>
      <c r="H457" s="179">
        <v>1</v>
      </c>
      <c r="I457" s="180"/>
      <c r="J457" s="181">
        <f>ROUND(I457*H457,2)</f>
        <v>0</v>
      </c>
      <c r="K457" s="177" t="s">
        <v>5</v>
      </c>
      <c r="L457" s="41"/>
      <c r="M457" s="182" t="s">
        <v>5</v>
      </c>
      <c r="N457" s="183" t="s">
        <v>44</v>
      </c>
      <c r="O457" s="42"/>
      <c r="P457" s="184">
        <f>O457*H457</f>
        <v>0</v>
      </c>
      <c r="Q457" s="184">
        <v>0</v>
      </c>
      <c r="R457" s="184">
        <f>Q457*H457</f>
        <v>0</v>
      </c>
      <c r="S457" s="184">
        <v>0</v>
      </c>
      <c r="T457" s="185">
        <f>S457*H457</f>
        <v>0</v>
      </c>
      <c r="AR457" s="24" t="s">
        <v>253</v>
      </c>
      <c r="AT457" s="24" t="s">
        <v>172</v>
      </c>
      <c r="AU457" s="24" t="s">
        <v>83</v>
      </c>
      <c r="AY457" s="24" t="s">
        <v>169</v>
      </c>
      <c r="BE457" s="186">
        <f>IF(N457="základní",J457,0)</f>
        <v>0</v>
      </c>
      <c r="BF457" s="186">
        <f>IF(N457="snížená",J457,0)</f>
        <v>0</v>
      </c>
      <c r="BG457" s="186">
        <f>IF(N457="zákl. přenesená",J457,0)</f>
        <v>0</v>
      </c>
      <c r="BH457" s="186">
        <f>IF(N457="sníž. přenesená",J457,0)</f>
        <v>0</v>
      </c>
      <c r="BI457" s="186">
        <f>IF(N457="nulová",J457,0)</f>
        <v>0</v>
      </c>
      <c r="BJ457" s="24" t="s">
        <v>81</v>
      </c>
      <c r="BK457" s="186">
        <f>ROUND(I457*H457,2)</f>
        <v>0</v>
      </c>
      <c r="BL457" s="24" t="s">
        <v>253</v>
      </c>
      <c r="BM457" s="24" t="s">
        <v>985</v>
      </c>
    </row>
    <row r="458" spans="2:51" s="11" customFormat="1" ht="13.5">
      <c r="B458" s="187"/>
      <c r="D458" s="188" t="s">
        <v>177</v>
      </c>
      <c r="E458" s="189" t="s">
        <v>5</v>
      </c>
      <c r="F458" s="190" t="s">
        <v>801</v>
      </c>
      <c r="H458" s="189" t="s">
        <v>5</v>
      </c>
      <c r="I458" s="191"/>
      <c r="L458" s="187"/>
      <c r="M458" s="192"/>
      <c r="N458" s="193"/>
      <c r="O458" s="193"/>
      <c r="P458" s="193"/>
      <c r="Q458" s="193"/>
      <c r="R458" s="193"/>
      <c r="S458" s="193"/>
      <c r="T458" s="194"/>
      <c r="AT458" s="189" t="s">
        <v>177</v>
      </c>
      <c r="AU458" s="189" t="s">
        <v>83</v>
      </c>
      <c r="AV458" s="11" t="s">
        <v>81</v>
      </c>
      <c r="AW458" s="11" t="s">
        <v>36</v>
      </c>
      <c r="AX458" s="11" t="s">
        <v>73</v>
      </c>
      <c r="AY458" s="189" t="s">
        <v>169</v>
      </c>
    </row>
    <row r="459" spans="2:51" s="12" customFormat="1" ht="13.5">
      <c r="B459" s="195"/>
      <c r="D459" s="188" t="s">
        <v>177</v>
      </c>
      <c r="E459" s="196" t="s">
        <v>5</v>
      </c>
      <c r="F459" s="197" t="s">
        <v>986</v>
      </c>
      <c r="H459" s="198">
        <v>1</v>
      </c>
      <c r="I459" s="199"/>
      <c r="L459" s="195"/>
      <c r="M459" s="200"/>
      <c r="N459" s="201"/>
      <c r="O459" s="201"/>
      <c r="P459" s="201"/>
      <c r="Q459" s="201"/>
      <c r="R459" s="201"/>
      <c r="S459" s="201"/>
      <c r="T459" s="202"/>
      <c r="AT459" s="196" t="s">
        <v>177</v>
      </c>
      <c r="AU459" s="196" t="s">
        <v>83</v>
      </c>
      <c r="AV459" s="12" t="s">
        <v>83</v>
      </c>
      <c r="AW459" s="12" t="s">
        <v>36</v>
      </c>
      <c r="AX459" s="12" t="s">
        <v>73</v>
      </c>
      <c r="AY459" s="196" t="s">
        <v>169</v>
      </c>
    </row>
    <row r="460" spans="2:51" s="13" customFormat="1" ht="13.5">
      <c r="B460" s="203"/>
      <c r="D460" s="188" t="s">
        <v>177</v>
      </c>
      <c r="E460" s="204" t="s">
        <v>5</v>
      </c>
      <c r="F460" s="205" t="s">
        <v>182</v>
      </c>
      <c r="H460" s="206">
        <v>1</v>
      </c>
      <c r="I460" s="207"/>
      <c r="L460" s="203"/>
      <c r="M460" s="208"/>
      <c r="N460" s="209"/>
      <c r="O460" s="209"/>
      <c r="P460" s="209"/>
      <c r="Q460" s="209"/>
      <c r="R460" s="209"/>
      <c r="S460" s="209"/>
      <c r="T460" s="210"/>
      <c r="AT460" s="204" t="s">
        <v>177</v>
      </c>
      <c r="AU460" s="204" t="s">
        <v>83</v>
      </c>
      <c r="AV460" s="13" t="s">
        <v>123</v>
      </c>
      <c r="AW460" s="13" t="s">
        <v>36</v>
      </c>
      <c r="AX460" s="13" t="s">
        <v>81</v>
      </c>
      <c r="AY460" s="204" t="s">
        <v>169</v>
      </c>
    </row>
    <row r="461" spans="2:65" s="1" customFormat="1" ht="38.25" customHeight="1">
      <c r="B461" s="174"/>
      <c r="C461" s="175" t="s">
        <v>273</v>
      </c>
      <c r="D461" s="175" t="s">
        <v>172</v>
      </c>
      <c r="E461" s="176" t="s">
        <v>987</v>
      </c>
      <c r="F461" s="177" t="s">
        <v>988</v>
      </c>
      <c r="G461" s="178" t="s">
        <v>190</v>
      </c>
      <c r="H461" s="179">
        <v>1</v>
      </c>
      <c r="I461" s="180"/>
      <c r="J461" s="181">
        <f>ROUND(I461*H461,2)</f>
        <v>0</v>
      </c>
      <c r="K461" s="177" t="s">
        <v>5</v>
      </c>
      <c r="L461" s="41"/>
      <c r="M461" s="182" t="s">
        <v>5</v>
      </c>
      <c r="N461" s="183" t="s">
        <v>44</v>
      </c>
      <c r="O461" s="42"/>
      <c r="P461" s="184">
        <f>O461*H461</f>
        <v>0</v>
      </c>
      <c r="Q461" s="184">
        <v>0</v>
      </c>
      <c r="R461" s="184">
        <f>Q461*H461</f>
        <v>0</v>
      </c>
      <c r="S461" s="184">
        <v>0</v>
      </c>
      <c r="T461" s="185">
        <f>S461*H461</f>
        <v>0</v>
      </c>
      <c r="AR461" s="24" t="s">
        <v>253</v>
      </c>
      <c r="AT461" s="24" t="s">
        <v>172</v>
      </c>
      <c r="AU461" s="24" t="s">
        <v>83</v>
      </c>
      <c r="AY461" s="24" t="s">
        <v>169</v>
      </c>
      <c r="BE461" s="186">
        <f>IF(N461="základní",J461,0)</f>
        <v>0</v>
      </c>
      <c r="BF461" s="186">
        <f>IF(N461="snížená",J461,0)</f>
        <v>0</v>
      </c>
      <c r="BG461" s="186">
        <f>IF(N461="zákl. přenesená",J461,0)</f>
        <v>0</v>
      </c>
      <c r="BH461" s="186">
        <f>IF(N461="sníž. přenesená",J461,0)</f>
        <v>0</v>
      </c>
      <c r="BI461" s="186">
        <f>IF(N461="nulová",J461,0)</f>
        <v>0</v>
      </c>
      <c r="BJ461" s="24" t="s">
        <v>81</v>
      </c>
      <c r="BK461" s="186">
        <f>ROUND(I461*H461,2)</f>
        <v>0</v>
      </c>
      <c r="BL461" s="24" t="s">
        <v>253</v>
      </c>
      <c r="BM461" s="24" t="s">
        <v>989</v>
      </c>
    </row>
    <row r="462" spans="2:51" s="11" customFormat="1" ht="13.5">
      <c r="B462" s="187"/>
      <c r="D462" s="188" t="s">
        <v>177</v>
      </c>
      <c r="E462" s="189" t="s">
        <v>5</v>
      </c>
      <c r="F462" s="190" t="s">
        <v>801</v>
      </c>
      <c r="H462" s="189" t="s">
        <v>5</v>
      </c>
      <c r="I462" s="191"/>
      <c r="L462" s="187"/>
      <c r="M462" s="192"/>
      <c r="N462" s="193"/>
      <c r="O462" s="193"/>
      <c r="P462" s="193"/>
      <c r="Q462" s="193"/>
      <c r="R462" s="193"/>
      <c r="S462" s="193"/>
      <c r="T462" s="194"/>
      <c r="AT462" s="189" t="s">
        <v>177</v>
      </c>
      <c r="AU462" s="189" t="s">
        <v>83</v>
      </c>
      <c r="AV462" s="11" t="s">
        <v>81</v>
      </c>
      <c r="AW462" s="11" t="s">
        <v>36</v>
      </c>
      <c r="AX462" s="11" t="s">
        <v>73</v>
      </c>
      <c r="AY462" s="189" t="s">
        <v>169</v>
      </c>
    </row>
    <row r="463" spans="2:51" s="12" customFormat="1" ht="13.5">
      <c r="B463" s="195"/>
      <c r="D463" s="188" t="s">
        <v>177</v>
      </c>
      <c r="E463" s="196" t="s">
        <v>5</v>
      </c>
      <c r="F463" s="197" t="s">
        <v>990</v>
      </c>
      <c r="H463" s="198">
        <v>1</v>
      </c>
      <c r="I463" s="199"/>
      <c r="L463" s="195"/>
      <c r="M463" s="200"/>
      <c r="N463" s="201"/>
      <c r="O463" s="201"/>
      <c r="P463" s="201"/>
      <c r="Q463" s="201"/>
      <c r="R463" s="201"/>
      <c r="S463" s="201"/>
      <c r="T463" s="202"/>
      <c r="AT463" s="196" t="s">
        <v>177</v>
      </c>
      <c r="AU463" s="196" t="s">
        <v>83</v>
      </c>
      <c r="AV463" s="12" t="s">
        <v>83</v>
      </c>
      <c r="AW463" s="12" t="s">
        <v>36</v>
      </c>
      <c r="AX463" s="12" t="s">
        <v>73</v>
      </c>
      <c r="AY463" s="196" t="s">
        <v>169</v>
      </c>
    </row>
    <row r="464" spans="2:51" s="13" customFormat="1" ht="13.5">
      <c r="B464" s="203"/>
      <c r="D464" s="188" t="s">
        <v>177</v>
      </c>
      <c r="E464" s="204" t="s">
        <v>5</v>
      </c>
      <c r="F464" s="205" t="s">
        <v>182</v>
      </c>
      <c r="H464" s="206">
        <v>1</v>
      </c>
      <c r="I464" s="207"/>
      <c r="L464" s="203"/>
      <c r="M464" s="208"/>
      <c r="N464" s="209"/>
      <c r="O464" s="209"/>
      <c r="P464" s="209"/>
      <c r="Q464" s="209"/>
      <c r="R464" s="209"/>
      <c r="S464" s="209"/>
      <c r="T464" s="210"/>
      <c r="AT464" s="204" t="s">
        <v>177</v>
      </c>
      <c r="AU464" s="204" t="s">
        <v>83</v>
      </c>
      <c r="AV464" s="13" t="s">
        <v>123</v>
      </c>
      <c r="AW464" s="13" t="s">
        <v>36</v>
      </c>
      <c r="AX464" s="13" t="s">
        <v>81</v>
      </c>
      <c r="AY464" s="204" t="s">
        <v>169</v>
      </c>
    </row>
    <row r="465" spans="2:65" s="1" customFormat="1" ht="38.25" customHeight="1">
      <c r="B465" s="174"/>
      <c r="C465" s="175" t="s">
        <v>534</v>
      </c>
      <c r="D465" s="175" t="s">
        <v>172</v>
      </c>
      <c r="E465" s="176" t="s">
        <v>991</v>
      </c>
      <c r="F465" s="177" t="s">
        <v>992</v>
      </c>
      <c r="G465" s="178" t="s">
        <v>190</v>
      </c>
      <c r="H465" s="179">
        <v>1</v>
      </c>
      <c r="I465" s="180"/>
      <c r="J465" s="181">
        <f>ROUND(I465*H465,2)</f>
        <v>0</v>
      </c>
      <c r="K465" s="177" t="s">
        <v>5</v>
      </c>
      <c r="L465" s="41"/>
      <c r="M465" s="182" t="s">
        <v>5</v>
      </c>
      <c r="N465" s="183" t="s">
        <v>44</v>
      </c>
      <c r="O465" s="42"/>
      <c r="P465" s="184">
        <f>O465*H465</f>
        <v>0</v>
      </c>
      <c r="Q465" s="184">
        <v>0</v>
      </c>
      <c r="R465" s="184">
        <f>Q465*H465</f>
        <v>0</v>
      </c>
      <c r="S465" s="184">
        <v>0</v>
      </c>
      <c r="T465" s="185">
        <f>S465*H465</f>
        <v>0</v>
      </c>
      <c r="AR465" s="24" t="s">
        <v>253</v>
      </c>
      <c r="AT465" s="24" t="s">
        <v>172</v>
      </c>
      <c r="AU465" s="24" t="s">
        <v>83</v>
      </c>
      <c r="AY465" s="24" t="s">
        <v>169</v>
      </c>
      <c r="BE465" s="186">
        <f>IF(N465="základní",J465,0)</f>
        <v>0</v>
      </c>
      <c r="BF465" s="186">
        <f>IF(N465="snížená",J465,0)</f>
        <v>0</v>
      </c>
      <c r="BG465" s="186">
        <f>IF(N465="zákl. přenesená",J465,0)</f>
        <v>0</v>
      </c>
      <c r="BH465" s="186">
        <f>IF(N465="sníž. přenesená",J465,0)</f>
        <v>0</v>
      </c>
      <c r="BI465" s="186">
        <f>IF(N465="nulová",J465,0)</f>
        <v>0</v>
      </c>
      <c r="BJ465" s="24" t="s">
        <v>81</v>
      </c>
      <c r="BK465" s="186">
        <f>ROUND(I465*H465,2)</f>
        <v>0</v>
      </c>
      <c r="BL465" s="24" t="s">
        <v>253</v>
      </c>
      <c r="BM465" s="24" t="s">
        <v>993</v>
      </c>
    </row>
    <row r="466" spans="2:51" s="11" customFormat="1" ht="13.5">
      <c r="B466" s="187"/>
      <c r="D466" s="188" t="s">
        <v>177</v>
      </c>
      <c r="E466" s="189" t="s">
        <v>5</v>
      </c>
      <c r="F466" s="190" t="s">
        <v>801</v>
      </c>
      <c r="H466" s="189" t="s">
        <v>5</v>
      </c>
      <c r="I466" s="191"/>
      <c r="L466" s="187"/>
      <c r="M466" s="192"/>
      <c r="N466" s="193"/>
      <c r="O466" s="193"/>
      <c r="P466" s="193"/>
      <c r="Q466" s="193"/>
      <c r="R466" s="193"/>
      <c r="S466" s="193"/>
      <c r="T466" s="194"/>
      <c r="AT466" s="189" t="s">
        <v>177</v>
      </c>
      <c r="AU466" s="189" t="s">
        <v>83</v>
      </c>
      <c r="AV466" s="11" t="s">
        <v>81</v>
      </c>
      <c r="AW466" s="11" t="s">
        <v>36</v>
      </c>
      <c r="AX466" s="11" t="s">
        <v>73</v>
      </c>
      <c r="AY466" s="189" t="s">
        <v>169</v>
      </c>
    </row>
    <row r="467" spans="2:51" s="12" customFormat="1" ht="13.5">
      <c r="B467" s="195"/>
      <c r="D467" s="188" t="s">
        <v>177</v>
      </c>
      <c r="E467" s="196" t="s">
        <v>5</v>
      </c>
      <c r="F467" s="197" t="s">
        <v>994</v>
      </c>
      <c r="H467" s="198">
        <v>1</v>
      </c>
      <c r="I467" s="199"/>
      <c r="L467" s="195"/>
      <c r="M467" s="200"/>
      <c r="N467" s="201"/>
      <c r="O467" s="201"/>
      <c r="P467" s="201"/>
      <c r="Q467" s="201"/>
      <c r="R467" s="201"/>
      <c r="S467" s="201"/>
      <c r="T467" s="202"/>
      <c r="AT467" s="196" t="s">
        <v>177</v>
      </c>
      <c r="AU467" s="196" t="s">
        <v>83</v>
      </c>
      <c r="AV467" s="12" t="s">
        <v>83</v>
      </c>
      <c r="AW467" s="12" t="s">
        <v>36</v>
      </c>
      <c r="AX467" s="12" t="s">
        <v>73</v>
      </c>
      <c r="AY467" s="196" t="s">
        <v>169</v>
      </c>
    </row>
    <row r="468" spans="2:51" s="13" customFormat="1" ht="13.5">
      <c r="B468" s="203"/>
      <c r="D468" s="188" t="s">
        <v>177</v>
      </c>
      <c r="E468" s="204" t="s">
        <v>5</v>
      </c>
      <c r="F468" s="205" t="s">
        <v>182</v>
      </c>
      <c r="H468" s="206">
        <v>1</v>
      </c>
      <c r="I468" s="207"/>
      <c r="L468" s="203"/>
      <c r="M468" s="208"/>
      <c r="N468" s="209"/>
      <c r="O468" s="209"/>
      <c r="P468" s="209"/>
      <c r="Q468" s="209"/>
      <c r="R468" s="209"/>
      <c r="S468" s="209"/>
      <c r="T468" s="210"/>
      <c r="AT468" s="204" t="s">
        <v>177</v>
      </c>
      <c r="AU468" s="204" t="s">
        <v>83</v>
      </c>
      <c r="AV468" s="13" t="s">
        <v>123</v>
      </c>
      <c r="AW468" s="13" t="s">
        <v>36</v>
      </c>
      <c r="AX468" s="13" t="s">
        <v>81</v>
      </c>
      <c r="AY468" s="204" t="s">
        <v>169</v>
      </c>
    </row>
    <row r="469" spans="2:65" s="1" customFormat="1" ht="25.5" customHeight="1">
      <c r="B469" s="174"/>
      <c r="C469" s="175" t="s">
        <v>538</v>
      </c>
      <c r="D469" s="175" t="s">
        <v>172</v>
      </c>
      <c r="E469" s="176" t="s">
        <v>995</v>
      </c>
      <c r="F469" s="177" t="s">
        <v>996</v>
      </c>
      <c r="G469" s="178" t="s">
        <v>190</v>
      </c>
      <c r="H469" s="179">
        <v>1</v>
      </c>
      <c r="I469" s="180"/>
      <c r="J469" s="181">
        <f>ROUND(I469*H469,2)</f>
        <v>0</v>
      </c>
      <c r="K469" s="177" t="s">
        <v>5</v>
      </c>
      <c r="L469" s="41"/>
      <c r="M469" s="182" t="s">
        <v>5</v>
      </c>
      <c r="N469" s="183" t="s">
        <v>44</v>
      </c>
      <c r="O469" s="42"/>
      <c r="P469" s="184">
        <f>O469*H469</f>
        <v>0</v>
      </c>
      <c r="Q469" s="184">
        <v>0</v>
      </c>
      <c r="R469" s="184">
        <f>Q469*H469</f>
        <v>0</v>
      </c>
      <c r="S469" s="184">
        <v>0</v>
      </c>
      <c r="T469" s="185">
        <f>S469*H469</f>
        <v>0</v>
      </c>
      <c r="AR469" s="24" t="s">
        <v>253</v>
      </c>
      <c r="AT469" s="24" t="s">
        <v>172</v>
      </c>
      <c r="AU469" s="24" t="s">
        <v>83</v>
      </c>
      <c r="AY469" s="24" t="s">
        <v>169</v>
      </c>
      <c r="BE469" s="186">
        <f>IF(N469="základní",J469,0)</f>
        <v>0</v>
      </c>
      <c r="BF469" s="186">
        <f>IF(N469="snížená",J469,0)</f>
        <v>0</v>
      </c>
      <c r="BG469" s="186">
        <f>IF(N469="zákl. přenesená",J469,0)</f>
        <v>0</v>
      </c>
      <c r="BH469" s="186">
        <f>IF(N469="sníž. přenesená",J469,0)</f>
        <v>0</v>
      </c>
      <c r="BI469" s="186">
        <f>IF(N469="nulová",J469,0)</f>
        <v>0</v>
      </c>
      <c r="BJ469" s="24" t="s">
        <v>81</v>
      </c>
      <c r="BK469" s="186">
        <f>ROUND(I469*H469,2)</f>
        <v>0</v>
      </c>
      <c r="BL469" s="24" t="s">
        <v>253</v>
      </c>
      <c r="BM469" s="24" t="s">
        <v>997</v>
      </c>
    </row>
    <row r="470" spans="2:51" s="11" customFormat="1" ht="13.5">
      <c r="B470" s="187"/>
      <c r="D470" s="188" t="s">
        <v>177</v>
      </c>
      <c r="E470" s="189" t="s">
        <v>5</v>
      </c>
      <c r="F470" s="190" t="s">
        <v>801</v>
      </c>
      <c r="H470" s="189" t="s">
        <v>5</v>
      </c>
      <c r="I470" s="191"/>
      <c r="L470" s="187"/>
      <c r="M470" s="192"/>
      <c r="N470" s="193"/>
      <c r="O470" s="193"/>
      <c r="P470" s="193"/>
      <c r="Q470" s="193"/>
      <c r="R470" s="193"/>
      <c r="S470" s="193"/>
      <c r="T470" s="194"/>
      <c r="AT470" s="189" t="s">
        <v>177</v>
      </c>
      <c r="AU470" s="189" t="s">
        <v>83</v>
      </c>
      <c r="AV470" s="11" t="s">
        <v>81</v>
      </c>
      <c r="AW470" s="11" t="s">
        <v>36</v>
      </c>
      <c r="AX470" s="11" t="s">
        <v>73</v>
      </c>
      <c r="AY470" s="189" t="s">
        <v>169</v>
      </c>
    </row>
    <row r="471" spans="2:51" s="12" customFormat="1" ht="13.5">
      <c r="B471" s="195"/>
      <c r="D471" s="188" t="s">
        <v>177</v>
      </c>
      <c r="E471" s="196" t="s">
        <v>5</v>
      </c>
      <c r="F471" s="197" t="s">
        <v>998</v>
      </c>
      <c r="H471" s="198">
        <v>1</v>
      </c>
      <c r="I471" s="199"/>
      <c r="L471" s="195"/>
      <c r="M471" s="200"/>
      <c r="N471" s="201"/>
      <c r="O471" s="201"/>
      <c r="P471" s="201"/>
      <c r="Q471" s="201"/>
      <c r="R471" s="201"/>
      <c r="S471" s="201"/>
      <c r="T471" s="202"/>
      <c r="AT471" s="196" t="s">
        <v>177</v>
      </c>
      <c r="AU471" s="196" t="s">
        <v>83</v>
      </c>
      <c r="AV471" s="12" t="s">
        <v>83</v>
      </c>
      <c r="AW471" s="12" t="s">
        <v>36</v>
      </c>
      <c r="AX471" s="12" t="s">
        <v>73</v>
      </c>
      <c r="AY471" s="196" t="s">
        <v>169</v>
      </c>
    </row>
    <row r="472" spans="2:51" s="13" customFormat="1" ht="13.5">
      <c r="B472" s="203"/>
      <c r="D472" s="188" t="s">
        <v>177</v>
      </c>
      <c r="E472" s="204" t="s">
        <v>5</v>
      </c>
      <c r="F472" s="205" t="s">
        <v>182</v>
      </c>
      <c r="H472" s="206">
        <v>1</v>
      </c>
      <c r="I472" s="207"/>
      <c r="L472" s="203"/>
      <c r="M472" s="208"/>
      <c r="N472" s="209"/>
      <c r="O472" s="209"/>
      <c r="P472" s="209"/>
      <c r="Q472" s="209"/>
      <c r="R472" s="209"/>
      <c r="S472" s="209"/>
      <c r="T472" s="210"/>
      <c r="AT472" s="204" t="s">
        <v>177</v>
      </c>
      <c r="AU472" s="204" t="s">
        <v>83</v>
      </c>
      <c r="AV472" s="13" t="s">
        <v>123</v>
      </c>
      <c r="AW472" s="13" t="s">
        <v>36</v>
      </c>
      <c r="AX472" s="13" t="s">
        <v>81</v>
      </c>
      <c r="AY472" s="204" t="s">
        <v>169</v>
      </c>
    </row>
    <row r="473" spans="2:65" s="1" customFormat="1" ht="38.25" customHeight="1">
      <c r="B473" s="174"/>
      <c r="C473" s="175" t="s">
        <v>542</v>
      </c>
      <c r="D473" s="175" t="s">
        <v>172</v>
      </c>
      <c r="E473" s="176" t="s">
        <v>999</v>
      </c>
      <c r="F473" s="177" t="s">
        <v>1000</v>
      </c>
      <c r="G473" s="178" t="s">
        <v>190</v>
      </c>
      <c r="H473" s="179">
        <v>1</v>
      </c>
      <c r="I473" s="180"/>
      <c r="J473" s="181">
        <f>ROUND(I473*H473,2)</f>
        <v>0</v>
      </c>
      <c r="K473" s="177" t="s">
        <v>5</v>
      </c>
      <c r="L473" s="41"/>
      <c r="M473" s="182" t="s">
        <v>5</v>
      </c>
      <c r="N473" s="183" t="s">
        <v>44</v>
      </c>
      <c r="O473" s="42"/>
      <c r="P473" s="184">
        <f>O473*H473</f>
        <v>0</v>
      </c>
      <c r="Q473" s="184">
        <v>0</v>
      </c>
      <c r="R473" s="184">
        <f>Q473*H473</f>
        <v>0</v>
      </c>
      <c r="S473" s="184">
        <v>0</v>
      </c>
      <c r="T473" s="185">
        <f>S473*H473</f>
        <v>0</v>
      </c>
      <c r="AR473" s="24" t="s">
        <v>253</v>
      </c>
      <c r="AT473" s="24" t="s">
        <v>172</v>
      </c>
      <c r="AU473" s="24" t="s">
        <v>83</v>
      </c>
      <c r="AY473" s="24" t="s">
        <v>169</v>
      </c>
      <c r="BE473" s="186">
        <f>IF(N473="základní",J473,0)</f>
        <v>0</v>
      </c>
      <c r="BF473" s="186">
        <f>IF(N473="snížená",J473,0)</f>
        <v>0</v>
      </c>
      <c r="BG473" s="186">
        <f>IF(N473="zákl. přenesená",J473,0)</f>
        <v>0</v>
      </c>
      <c r="BH473" s="186">
        <f>IF(N473="sníž. přenesená",J473,0)</f>
        <v>0</v>
      </c>
      <c r="BI473" s="186">
        <f>IF(N473="nulová",J473,0)</f>
        <v>0</v>
      </c>
      <c r="BJ473" s="24" t="s">
        <v>81</v>
      </c>
      <c r="BK473" s="186">
        <f>ROUND(I473*H473,2)</f>
        <v>0</v>
      </c>
      <c r="BL473" s="24" t="s">
        <v>253</v>
      </c>
      <c r="BM473" s="24" t="s">
        <v>1001</v>
      </c>
    </row>
    <row r="474" spans="2:51" s="11" customFormat="1" ht="13.5">
      <c r="B474" s="187"/>
      <c r="D474" s="188" t="s">
        <v>177</v>
      </c>
      <c r="E474" s="189" t="s">
        <v>5</v>
      </c>
      <c r="F474" s="190" t="s">
        <v>801</v>
      </c>
      <c r="H474" s="189" t="s">
        <v>5</v>
      </c>
      <c r="I474" s="191"/>
      <c r="L474" s="187"/>
      <c r="M474" s="192"/>
      <c r="N474" s="193"/>
      <c r="O474" s="193"/>
      <c r="P474" s="193"/>
      <c r="Q474" s="193"/>
      <c r="R474" s="193"/>
      <c r="S474" s="193"/>
      <c r="T474" s="194"/>
      <c r="AT474" s="189" t="s">
        <v>177</v>
      </c>
      <c r="AU474" s="189" t="s">
        <v>83</v>
      </c>
      <c r="AV474" s="11" t="s">
        <v>81</v>
      </c>
      <c r="AW474" s="11" t="s">
        <v>36</v>
      </c>
      <c r="AX474" s="11" t="s">
        <v>73</v>
      </c>
      <c r="AY474" s="189" t="s">
        <v>169</v>
      </c>
    </row>
    <row r="475" spans="2:51" s="12" customFormat="1" ht="13.5">
      <c r="B475" s="195"/>
      <c r="D475" s="188" t="s">
        <v>177</v>
      </c>
      <c r="E475" s="196" t="s">
        <v>5</v>
      </c>
      <c r="F475" s="197" t="s">
        <v>1002</v>
      </c>
      <c r="H475" s="198">
        <v>1</v>
      </c>
      <c r="I475" s="199"/>
      <c r="L475" s="195"/>
      <c r="M475" s="200"/>
      <c r="N475" s="201"/>
      <c r="O475" s="201"/>
      <c r="P475" s="201"/>
      <c r="Q475" s="201"/>
      <c r="R475" s="201"/>
      <c r="S475" s="201"/>
      <c r="T475" s="202"/>
      <c r="AT475" s="196" t="s">
        <v>177</v>
      </c>
      <c r="AU475" s="196" t="s">
        <v>83</v>
      </c>
      <c r="AV475" s="12" t="s">
        <v>83</v>
      </c>
      <c r="AW475" s="12" t="s">
        <v>36</v>
      </c>
      <c r="AX475" s="12" t="s">
        <v>73</v>
      </c>
      <c r="AY475" s="196" t="s">
        <v>169</v>
      </c>
    </row>
    <row r="476" spans="2:51" s="13" customFormat="1" ht="13.5">
      <c r="B476" s="203"/>
      <c r="D476" s="188" t="s">
        <v>177</v>
      </c>
      <c r="E476" s="204" t="s">
        <v>5</v>
      </c>
      <c r="F476" s="205" t="s">
        <v>182</v>
      </c>
      <c r="H476" s="206">
        <v>1</v>
      </c>
      <c r="I476" s="207"/>
      <c r="L476" s="203"/>
      <c r="M476" s="208"/>
      <c r="N476" s="209"/>
      <c r="O476" s="209"/>
      <c r="P476" s="209"/>
      <c r="Q476" s="209"/>
      <c r="R476" s="209"/>
      <c r="S476" s="209"/>
      <c r="T476" s="210"/>
      <c r="AT476" s="204" t="s">
        <v>177</v>
      </c>
      <c r="AU476" s="204" t="s">
        <v>83</v>
      </c>
      <c r="AV476" s="13" t="s">
        <v>123</v>
      </c>
      <c r="AW476" s="13" t="s">
        <v>36</v>
      </c>
      <c r="AX476" s="13" t="s">
        <v>81</v>
      </c>
      <c r="AY476" s="204" t="s">
        <v>169</v>
      </c>
    </row>
    <row r="477" spans="2:65" s="1" customFormat="1" ht="38.25" customHeight="1">
      <c r="B477" s="174"/>
      <c r="C477" s="175" t="s">
        <v>546</v>
      </c>
      <c r="D477" s="175" t="s">
        <v>172</v>
      </c>
      <c r="E477" s="176" t="s">
        <v>1003</v>
      </c>
      <c r="F477" s="177" t="s">
        <v>1004</v>
      </c>
      <c r="G477" s="178" t="s">
        <v>190</v>
      </c>
      <c r="H477" s="179">
        <v>1</v>
      </c>
      <c r="I477" s="180"/>
      <c r="J477" s="181">
        <f>ROUND(I477*H477,2)</f>
        <v>0</v>
      </c>
      <c r="K477" s="177" t="s">
        <v>5</v>
      </c>
      <c r="L477" s="41"/>
      <c r="M477" s="182" t="s">
        <v>5</v>
      </c>
      <c r="N477" s="183" t="s">
        <v>44</v>
      </c>
      <c r="O477" s="42"/>
      <c r="P477" s="184">
        <f>O477*H477</f>
        <v>0</v>
      </c>
      <c r="Q477" s="184">
        <v>0</v>
      </c>
      <c r="R477" s="184">
        <f>Q477*H477</f>
        <v>0</v>
      </c>
      <c r="S477" s="184">
        <v>0</v>
      </c>
      <c r="T477" s="185">
        <f>S477*H477</f>
        <v>0</v>
      </c>
      <c r="AR477" s="24" t="s">
        <v>253</v>
      </c>
      <c r="AT477" s="24" t="s">
        <v>172</v>
      </c>
      <c r="AU477" s="24" t="s">
        <v>83</v>
      </c>
      <c r="AY477" s="24" t="s">
        <v>169</v>
      </c>
      <c r="BE477" s="186">
        <f>IF(N477="základní",J477,0)</f>
        <v>0</v>
      </c>
      <c r="BF477" s="186">
        <f>IF(N477="snížená",J477,0)</f>
        <v>0</v>
      </c>
      <c r="BG477" s="186">
        <f>IF(N477="zákl. přenesená",J477,0)</f>
        <v>0</v>
      </c>
      <c r="BH477" s="186">
        <f>IF(N477="sníž. přenesená",J477,0)</f>
        <v>0</v>
      </c>
      <c r="BI477" s="186">
        <f>IF(N477="nulová",J477,0)</f>
        <v>0</v>
      </c>
      <c r="BJ477" s="24" t="s">
        <v>81</v>
      </c>
      <c r="BK477" s="186">
        <f>ROUND(I477*H477,2)</f>
        <v>0</v>
      </c>
      <c r="BL477" s="24" t="s">
        <v>253</v>
      </c>
      <c r="BM477" s="24" t="s">
        <v>1005</v>
      </c>
    </row>
    <row r="478" spans="2:51" s="11" customFormat="1" ht="13.5">
      <c r="B478" s="187"/>
      <c r="D478" s="188" t="s">
        <v>177</v>
      </c>
      <c r="E478" s="189" t="s">
        <v>5</v>
      </c>
      <c r="F478" s="190" t="s">
        <v>801</v>
      </c>
      <c r="H478" s="189" t="s">
        <v>5</v>
      </c>
      <c r="I478" s="191"/>
      <c r="L478" s="187"/>
      <c r="M478" s="192"/>
      <c r="N478" s="193"/>
      <c r="O478" s="193"/>
      <c r="P478" s="193"/>
      <c r="Q478" s="193"/>
      <c r="R478" s="193"/>
      <c r="S478" s="193"/>
      <c r="T478" s="194"/>
      <c r="AT478" s="189" t="s">
        <v>177</v>
      </c>
      <c r="AU478" s="189" t="s">
        <v>83</v>
      </c>
      <c r="AV478" s="11" t="s">
        <v>81</v>
      </c>
      <c r="AW478" s="11" t="s">
        <v>36</v>
      </c>
      <c r="AX478" s="11" t="s">
        <v>73</v>
      </c>
      <c r="AY478" s="189" t="s">
        <v>169</v>
      </c>
    </row>
    <row r="479" spans="2:51" s="12" customFormat="1" ht="13.5">
      <c r="B479" s="195"/>
      <c r="D479" s="188" t="s">
        <v>177</v>
      </c>
      <c r="E479" s="196" t="s">
        <v>5</v>
      </c>
      <c r="F479" s="197" t="s">
        <v>1006</v>
      </c>
      <c r="H479" s="198">
        <v>1</v>
      </c>
      <c r="I479" s="199"/>
      <c r="L479" s="195"/>
      <c r="M479" s="200"/>
      <c r="N479" s="201"/>
      <c r="O479" s="201"/>
      <c r="P479" s="201"/>
      <c r="Q479" s="201"/>
      <c r="R479" s="201"/>
      <c r="S479" s="201"/>
      <c r="T479" s="202"/>
      <c r="AT479" s="196" t="s">
        <v>177</v>
      </c>
      <c r="AU479" s="196" t="s">
        <v>83</v>
      </c>
      <c r="AV479" s="12" t="s">
        <v>83</v>
      </c>
      <c r="AW479" s="12" t="s">
        <v>36</v>
      </c>
      <c r="AX479" s="12" t="s">
        <v>73</v>
      </c>
      <c r="AY479" s="196" t="s">
        <v>169</v>
      </c>
    </row>
    <row r="480" spans="2:51" s="13" customFormat="1" ht="13.5">
      <c r="B480" s="203"/>
      <c r="D480" s="188" t="s">
        <v>177</v>
      </c>
      <c r="E480" s="204" t="s">
        <v>5</v>
      </c>
      <c r="F480" s="205" t="s">
        <v>182</v>
      </c>
      <c r="H480" s="206">
        <v>1</v>
      </c>
      <c r="I480" s="207"/>
      <c r="L480" s="203"/>
      <c r="M480" s="208"/>
      <c r="N480" s="209"/>
      <c r="O480" s="209"/>
      <c r="P480" s="209"/>
      <c r="Q480" s="209"/>
      <c r="R480" s="209"/>
      <c r="S480" s="209"/>
      <c r="T480" s="210"/>
      <c r="AT480" s="204" t="s">
        <v>177</v>
      </c>
      <c r="AU480" s="204" t="s">
        <v>83</v>
      </c>
      <c r="AV480" s="13" t="s">
        <v>123</v>
      </c>
      <c r="AW480" s="13" t="s">
        <v>36</v>
      </c>
      <c r="AX480" s="13" t="s">
        <v>81</v>
      </c>
      <c r="AY480" s="204" t="s">
        <v>169</v>
      </c>
    </row>
    <row r="481" spans="2:65" s="1" customFormat="1" ht="38.25" customHeight="1">
      <c r="B481" s="174"/>
      <c r="C481" s="175" t="s">
        <v>552</v>
      </c>
      <c r="D481" s="175" t="s">
        <v>172</v>
      </c>
      <c r="E481" s="176" t="s">
        <v>1007</v>
      </c>
      <c r="F481" s="177" t="s">
        <v>1008</v>
      </c>
      <c r="G481" s="178" t="s">
        <v>190</v>
      </c>
      <c r="H481" s="179">
        <v>1</v>
      </c>
      <c r="I481" s="180"/>
      <c r="J481" s="181">
        <f>ROUND(I481*H481,2)</f>
        <v>0</v>
      </c>
      <c r="K481" s="177" t="s">
        <v>5</v>
      </c>
      <c r="L481" s="41"/>
      <c r="M481" s="182" t="s">
        <v>5</v>
      </c>
      <c r="N481" s="183" t="s">
        <v>44</v>
      </c>
      <c r="O481" s="42"/>
      <c r="P481" s="184">
        <f>O481*H481</f>
        <v>0</v>
      </c>
      <c r="Q481" s="184">
        <v>0</v>
      </c>
      <c r="R481" s="184">
        <f>Q481*H481</f>
        <v>0</v>
      </c>
      <c r="S481" s="184">
        <v>0</v>
      </c>
      <c r="T481" s="185">
        <f>S481*H481</f>
        <v>0</v>
      </c>
      <c r="AR481" s="24" t="s">
        <v>253</v>
      </c>
      <c r="AT481" s="24" t="s">
        <v>172</v>
      </c>
      <c r="AU481" s="24" t="s">
        <v>83</v>
      </c>
      <c r="AY481" s="24" t="s">
        <v>169</v>
      </c>
      <c r="BE481" s="186">
        <f>IF(N481="základní",J481,0)</f>
        <v>0</v>
      </c>
      <c r="BF481" s="186">
        <f>IF(N481="snížená",J481,0)</f>
        <v>0</v>
      </c>
      <c r="BG481" s="186">
        <f>IF(N481="zákl. přenesená",J481,0)</f>
        <v>0</v>
      </c>
      <c r="BH481" s="186">
        <f>IF(N481="sníž. přenesená",J481,0)</f>
        <v>0</v>
      </c>
      <c r="BI481" s="186">
        <f>IF(N481="nulová",J481,0)</f>
        <v>0</v>
      </c>
      <c r="BJ481" s="24" t="s">
        <v>81</v>
      </c>
      <c r="BK481" s="186">
        <f>ROUND(I481*H481,2)</f>
        <v>0</v>
      </c>
      <c r="BL481" s="24" t="s">
        <v>253</v>
      </c>
      <c r="BM481" s="24" t="s">
        <v>1009</v>
      </c>
    </row>
    <row r="482" spans="2:51" s="11" customFormat="1" ht="13.5">
      <c r="B482" s="187"/>
      <c r="D482" s="188" t="s">
        <v>177</v>
      </c>
      <c r="E482" s="189" t="s">
        <v>5</v>
      </c>
      <c r="F482" s="190" t="s">
        <v>801</v>
      </c>
      <c r="H482" s="189" t="s">
        <v>5</v>
      </c>
      <c r="I482" s="191"/>
      <c r="L482" s="187"/>
      <c r="M482" s="192"/>
      <c r="N482" s="193"/>
      <c r="O482" s="193"/>
      <c r="P482" s="193"/>
      <c r="Q482" s="193"/>
      <c r="R482" s="193"/>
      <c r="S482" s="193"/>
      <c r="T482" s="194"/>
      <c r="AT482" s="189" t="s">
        <v>177</v>
      </c>
      <c r="AU482" s="189" t="s">
        <v>83</v>
      </c>
      <c r="AV482" s="11" t="s">
        <v>81</v>
      </c>
      <c r="AW482" s="11" t="s">
        <v>36</v>
      </c>
      <c r="AX482" s="11" t="s">
        <v>73</v>
      </c>
      <c r="AY482" s="189" t="s">
        <v>169</v>
      </c>
    </row>
    <row r="483" spans="2:51" s="12" customFormat="1" ht="13.5">
      <c r="B483" s="195"/>
      <c r="D483" s="188" t="s">
        <v>177</v>
      </c>
      <c r="E483" s="196" t="s">
        <v>5</v>
      </c>
      <c r="F483" s="197" t="s">
        <v>1010</v>
      </c>
      <c r="H483" s="198">
        <v>1</v>
      </c>
      <c r="I483" s="199"/>
      <c r="L483" s="195"/>
      <c r="M483" s="200"/>
      <c r="N483" s="201"/>
      <c r="O483" s="201"/>
      <c r="P483" s="201"/>
      <c r="Q483" s="201"/>
      <c r="R483" s="201"/>
      <c r="S483" s="201"/>
      <c r="T483" s="202"/>
      <c r="AT483" s="196" t="s">
        <v>177</v>
      </c>
      <c r="AU483" s="196" t="s">
        <v>83</v>
      </c>
      <c r="AV483" s="12" t="s">
        <v>83</v>
      </c>
      <c r="AW483" s="12" t="s">
        <v>36</v>
      </c>
      <c r="AX483" s="12" t="s">
        <v>73</v>
      </c>
      <c r="AY483" s="196" t="s">
        <v>169</v>
      </c>
    </row>
    <row r="484" spans="2:51" s="13" customFormat="1" ht="13.5">
      <c r="B484" s="203"/>
      <c r="D484" s="188" t="s">
        <v>177</v>
      </c>
      <c r="E484" s="204" t="s">
        <v>5</v>
      </c>
      <c r="F484" s="205" t="s">
        <v>182</v>
      </c>
      <c r="H484" s="206">
        <v>1</v>
      </c>
      <c r="I484" s="207"/>
      <c r="L484" s="203"/>
      <c r="M484" s="208"/>
      <c r="N484" s="209"/>
      <c r="O484" s="209"/>
      <c r="P484" s="209"/>
      <c r="Q484" s="209"/>
      <c r="R484" s="209"/>
      <c r="S484" s="209"/>
      <c r="T484" s="210"/>
      <c r="AT484" s="204" t="s">
        <v>177</v>
      </c>
      <c r="AU484" s="204" t="s">
        <v>83</v>
      </c>
      <c r="AV484" s="13" t="s">
        <v>123</v>
      </c>
      <c r="AW484" s="13" t="s">
        <v>36</v>
      </c>
      <c r="AX484" s="13" t="s">
        <v>81</v>
      </c>
      <c r="AY484" s="204" t="s">
        <v>169</v>
      </c>
    </row>
    <row r="485" spans="2:65" s="1" customFormat="1" ht="38.25" customHeight="1">
      <c r="B485" s="174"/>
      <c r="C485" s="175" t="s">
        <v>557</v>
      </c>
      <c r="D485" s="175" t="s">
        <v>172</v>
      </c>
      <c r="E485" s="176" t="s">
        <v>1011</v>
      </c>
      <c r="F485" s="177" t="s">
        <v>1012</v>
      </c>
      <c r="G485" s="178" t="s">
        <v>190</v>
      </c>
      <c r="H485" s="179">
        <v>1</v>
      </c>
      <c r="I485" s="180"/>
      <c r="J485" s="181">
        <f>ROUND(I485*H485,2)</f>
        <v>0</v>
      </c>
      <c r="K485" s="177" t="s">
        <v>5</v>
      </c>
      <c r="L485" s="41"/>
      <c r="M485" s="182" t="s">
        <v>5</v>
      </c>
      <c r="N485" s="183" t="s">
        <v>44</v>
      </c>
      <c r="O485" s="42"/>
      <c r="P485" s="184">
        <f>O485*H485</f>
        <v>0</v>
      </c>
      <c r="Q485" s="184">
        <v>0</v>
      </c>
      <c r="R485" s="184">
        <f>Q485*H485</f>
        <v>0</v>
      </c>
      <c r="S485" s="184">
        <v>0</v>
      </c>
      <c r="T485" s="185">
        <f>S485*H485</f>
        <v>0</v>
      </c>
      <c r="AR485" s="24" t="s">
        <v>253</v>
      </c>
      <c r="AT485" s="24" t="s">
        <v>172</v>
      </c>
      <c r="AU485" s="24" t="s">
        <v>83</v>
      </c>
      <c r="AY485" s="24" t="s">
        <v>169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24" t="s">
        <v>81</v>
      </c>
      <c r="BK485" s="186">
        <f>ROUND(I485*H485,2)</f>
        <v>0</v>
      </c>
      <c r="BL485" s="24" t="s">
        <v>253</v>
      </c>
      <c r="BM485" s="24" t="s">
        <v>1013</v>
      </c>
    </row>
    <row r="486" spans="2:51" s="11" customFormat="1" ht="13.5">
      <c r="B486" s="187"/>
      <c r="D486" s="188" t="s">
        <v>177</v>
      </c>
      <c r="E486" s="189" t="s">
        <v>5</v>
      </c>
      <c r="F486" s="190" t="s">
        <v>801</v>
      </c>
      <c r="H486" s="189" t="s">
        <v>5</v>
      </c>
      <c r="I486" s="191"/>
      <c r="L486" s="187"/>
      <c r="M486" s="192"/>
      <c r="N486" s="193"/>
      <c r="O486" s="193"/>
      <c r="P486" s="193"/>
      <c r="Q486" s="193"/>
      <c r="R486" s="193"/>
      <c r="S486" s="193"/>
      <c r="T486" s="194"/>
      <c r="AT486" s="189" t="s">
        <v>177</v>
      </c>
      <c r="AU486" s="189" t="s">
        <v>83</v>
      </c>
      <c r="AV486" s="11" t="s">
        <v>81</v>
      </c>
      <c r="AW486" s="11" t="s">
        <v>36</v>
      </c>
      <c r="AX486" s="11" t="s">
        <v>73</v>
      </c>
      <c r="AY486" s="189" t="s">
        <v>169</v>
      </c>
    </row>
    <row r="487" spans="2:51" s="12" customFormat="1" ht="13.5">
      <c r="B487" s="195"/>
      <c r="D487" s="188" t="s">
        <v>177</v>
      </c>
      <c r="E487" s="196" t="s">
        <v>5</v>
      </c>
      <c r="F487" s="197" t="s">
        <v>1014</v>
      </c>
      <c r="H487" s="198">
        <v>1</v>
      </c>
      <c r="I487" s="199"/>
      <c r="L487" s="195"/>
      <c r="M487" s="200"/>
      <c r="N487" s="201"/>
      <c r="O487" s="201"/>
      <c r="P487" s="201"/>
      <c r="Q487" s="201"/>
      <c r="R487" s="201"/>
      <c r="S487" s="201"/>
      <c r="T487" s="202"/>
      <c r="AT487" s="196" t="s">
        <v>177</v>
      </c>
      <c r="AU487" s="196" t="s">
        <v>83</v>
      </c>
      <c r="AV487" s="12" t="s">
        <v>83</v>
      </c>
      <c r="AW487" s="12" t="s">
        <v>36</v>
      </c>
      <c r="AX487" s="12" t="s">
        <v>73</v>
      </c>
      <c r="AY487" s="196" t="s">
        <v>169</v>
      </c>
    </row>
    <row r="488" spans="2:51" s="13" customFormat="1" ht="13.5">
      <c r="B488" s="203"/>
      <c r="D488" s="188" t="s">
        <v>177</v>
      </c>
      <c r="E488" s="204" t="s">
        <v>5</v>
      </c>
      <c r="F488" s="205" t="s">
        <v>182</v>
      </c>
      <c r="H488" s="206">
        <v>1</v>
      </c>
      <c r="I488" s="207"/>
      <c r="L488" s="203"/>
      <c r="M488" s="208"/>
      <c r="N488" s="209"/>
      <c r="O488" s="209"/>
      <c r="P488" s="209"/>
      <c r="Q488" s="209"/>
      <c r="R488" s="209"/>
      <c r="S488" s="209"/>
      <c r="T488" s="210"/>
      <c r="AT488" s="204" t="s">
        <v>177</v>
      </c>
      <c r="AU488" s="204" t="s">
        <v>83</v>
      </c>
      <c r="AV488" s="13" t="s">
        <v>123</v>
      </c>
      <c r="AW488" s="13" t="s">
        <v>36</v>
      </c>
      <c r="AX488" s="13" t="s">
        <v>81</v>
      </c>
      <c r="AY488" s="204" t="s">
        <v>169</v>
      </c>
    </row>
    <row r="489" spans="2:65" s="1" customFormat="1" ht="51" customHeight="1">
      <c r="B489" s="174"/>
      <c r="C489" s="175" t="s">
        <v>564</v>
      </c>
      <c r="D489" s="175" t="s">
        <v>172</v>
      </c>
      <c r="E489" s="176" t="s">
        <v>1015</v>
      </c>
      <c r="F489" s="177" t="s">
        <v>1016</v>
      </c>
      <c r="G489" s="178" t="s">
        <v>190</v>
      </c>
      <c r="H489" s="179">
        <v>2</v>
      </c>
      <c r="I489" s="180"/>
      <c r="J489" s="181">
        <f>ROUND(I489*H489,2)</f>
        <v>0</v>
      </c>
      <c r="K489" s="177" t="s">
        <v>5</v>
      </c>
      <c r="L489" s="41"/>
      <c r="M489" s="182" t="s">
        <v>5</v>
      </c>
      <c r="N489" s="183" t="s">
        <v>44</v>
      </c>
      <c r="O489" s="42"/>
      <c r="P489" s="184">
        <f>O489*H489</f>
        <v>0</v>
      </c>
      <c r="Q489" s="184">
        <v>0</v>
      </c>
      <c r="R489" s="184">
        <f>Q489*H489</f>
        <v>0</v>
      </c>
      <c r="S489" s="184">
        <v>0</v>
      </c>
      <c r="T489" s="185">
        <f>S489*H489</f>
        <v>0</v>
      </c>
      <c r="AR489" s="24" t="s">
        <v>253</v>
      </c>
      <c r="AT489" s="24" t="s">
        <v>172</v>
      </c>
      <c r="AU489" s="24" t="s">
        <v>83</v>
      </c>
      <c r="AY489" s="24" t="s">
        <v>169</v>
      </c>
      <c r="BE489" s="186">
        <f>IF(N489="základní",J489,0)</f>
        <v>0</v>
      </c>
      <c r="BF489" s="186">
        <f>IF(N489="snížená",J489,0)</f>
        <v>0</v>
      </c>
      <c r="BG489" s="186">
        <f>IF(N489="zákl. přenesená",J489,0)</f>
        <v>0</v>
      </c>
      <c r="BH489" s="186">
        <f>IF(N489="sníž. přenesená",J489,0)</f>
        <v>0</v>
      </c>
      <c r="BI489" s="186">
        <f>IF(N489="nulová",J489,0)</f>
        <v>0</v>
      </c>
      <c r="BJ489" s="24" t="s">
        <v>81</v>
      </c>
      <c r="BK489" s="186">
        <f>ROUND(I489*H489,2)</f>
        <v>0</v>
      </c>
      <c r="BL489" s="24" t="s">
        <v>253</v>
      </c>
      <c r="BM489" s="24" t="s">
        <v>1017</v>
      </c>
    </row>
    <row r="490" spans="2:51" s="11" customFormat="1" ht="13.5">
      <c r="B490" s="187"/>
      <c r="D490" s="188" t="s">
        <v>177</v>
      </c>
      <c r="E490" s="189" t="s">
        <v>5</v>
      </c>
      <c r="F490" s="190" t="s">
        <v>801</v>
      </c>
      <c r="H490" s="189" t="s">
        <v>5</v>
      </c>
      <c r="I490" s="191"/>
      <c r="L490" s="187"/>
      <c r="M490" s="192"/>
      <c r="N490" s="193"/>
      <c r="O490" s="193"/>
      <c r="P490" s="193"/>
      <c r="Q490" s="193"/>
      <c r="R490" s="193"/>
      <c r="S490" s="193"/>
      <c r="T490" s="194"/>
      <c r="AT490" s="189" t="s">
        <v>177</v>
      </c>
      <c r="AU490" s="189" t="s">
        <v>83</v>
      </c>
      <c r="AV490" s="11" t="s">
        <v>81</v>
      </c>
      <c r="AW490" s="11" t="s">
        <v>36</v>
      </c>
      <c r="AX490" s="11" t="s">
        <v>73</v>
      </c>
      <c r="AY490" s="189" t="s">
        <v>169</v>
      </c>
    </row>
    <row r="491" spans="2:51" s="12" customFormat="1" ht="13.5">
      <c r="B491" s="195"/>
      <c r="D491" s="188" t="s">
        <v>177</v>
      </c>
      <c r="E491" s="196" t="s">
        <v>5</v>
      </c>
      <c r="F491" s="197" t="s">
        <v>1018</v>
      </c>
      <c r="H491" s="198">
        <v>2</v>
      </c>
      <c r="I491" s="199"/>
      <c r="L491" s="195"/>
      <c r="M491" s="200"/>
      <c r="N491" s="201"/>
      <c r="O491" s="201"/>
      <c r="P491" s="201"/>
      <c r="Q491" s="201"/>
      <c r="R491" s="201"/>
      <c r="S491" s="201"/>
      <c r="T491" s="202"/>
      <c r="AT491" s="196" t="s">
        <v>177</v>
      </c>
      <c r="AU491" s="196" t="s">
        <v>83</v>
      </c>
      <c r="AV491" s="12" t="s">
        <v>83</v>
      </c>
      <c r="AW491" s="12" t="s">
        <v>36</v>
      </c>
      <c r="AX491" s="12" t="s">
        <v>73</v>
      </c>
      <c r="AY491" s="196" t="s">
        <v>169</v>
      </c>
    </row>
    <row r="492" spans="2:51" s="13" customFormat="1" ht="13.5">
      <c r="B492" s="203"/>
      <c r="D492" s="188" t="s">
        <v>177</v>
      </c>
      <c r="E492" s="204" t="s">
        <v>5</v>
      </c>
      <c r="F492" s="205" t="s">
        <v>182</v>
      </c>
      <c r="H492" s="206">
        <v>2</v>
      </c>
      <c r="I492" s="207"/>
      <c r="L492" s="203"/>
      <c r="M492" s="208"/>
      <c r="N492" s="209"/>
      <c r="O492" s="209"/>
      <c r="P492" s="209"/>
      <c r="Q492" s="209"/>
      <c r="R492" s="209"/>
      <c r="S492" s="209"/>
      <c r="T492" s="210"/>
      <c r="AT492" s="204" t="s">
        <v>177</v>
      </c>
      <c r="AU492" s="204" t="s">
        <v>83</v>
      </c>
      <c r="AV492" s="13" t="s">
        <v>123</v>
      </c>
      <c r="AW492" s="13" t="s">
        <v>36</v>
      </c>
      <c r="AX492" s="13" t="s">
        <v>81</v>
      </c>
      <c r="AY492" s="204" t="s">
        <v>169</v>
      </c>
    </row>
    <row r="493" spans="2:65" s="1" customFormat="1" ht="51" customHeight="1">
      <c r="B493" s="174"/>
      <c r="C493" s="175" t="s">
        <v>573</v>
      </c>
      <c r="D493" s="175" t="s">
        <v>172</v>
      </c>
      <c r="E493" s="176" t="s">
        <v>1019</v>
      </c>
      <c r="F493" s="177" t="s">
        <v>1020</v>
      </c>
      <c r="G493" s="178" t="s">
        <v>190</v>
      </c>
      <c r="H493" s="179">
        <v>3</v>
      </c>
      <c r="I493" s="180"/>
      <c r="J493" s="181">
        <f>ROUND(I493*H493,2)</f>
        <v>0</v>
      </c>
      <c r="K493" s="177" t="s">
        <v>5</v>
      </c>
      <c r="L493" s="41"/>
      <c r="M493" s="182" t="s">
        <v>5</v>
      </c>
      <c r="N493" s="183" t="s">
        <v>44</v>
      </c>
      <c r="O493" s="42"/>
      <c r="P493" s="184">
        <f>O493*H493</f>
        <v>0</v>
      </c>
      <c r="Q493" s="184">
        <v>0</v>
      </c>
      <c r="R493" s="184">
        <f>Q493*H493</f>
        <v>0</v>
      </c>
      <c r="S493" s="184">
        <v>0</v>
      </c>
      <c r="T493" s="185">
        <f>S493*H493</f>
        <v>0</v>
      </c>
      <c r="AR493" s="24" t="s">
        <v>253</v>
      </c>
      <c r="AT493" s="24" t="s">
        <v>172</v>
      </c>
      <c r="AU493" s="24" t="s">
        <v>83</v>
      </c>
      <c r="AY493" s="24" t="s">
        <v>169</v>
      </c>
      <c r="BE493" s="186">
        <f>IF(N493="základní",J493,0)</f>
        <v>0</v>
      </c>
      <c r="BF493" s="186">
        <f>IF(N493="snížená",J493,0)</f>
        <v>0</v>
      </c>
      <c r="BG493" s="186">
        <f>IF(N493="zákl. přenesená",J493,0)</f>
        <v>0</v>
      </c>
      <c r="BH493" s="186">
        <f>IF(N493="sníž. přenesená",J493,0)</f>
        <v>0</v>
      </c>
      <c r="BI493" s="186">
        <f>IF(N493="nulová",J493,0)</f>
        <v>0</v>
      </c>
      <c r="BJ493" s="24" t="s">
        <v>81</v>
      </c>
      <c r="BK493" s="186">
        <f>ROUND(I493*H493,2)</f>
        <v>0</v>
      </c>
      <c r="BL493" s="24" t="s">
        <v>253</v>
      </c>
      <c r="BM493" s="24" t="s">
        <v>1021</v>
      </c>
    </row>
    <row r="494" spans="2:51" s="11" customFormat="1" ht="13.5">
      <c r="B494" s="187"/>
      <c r="D494" s="188" t="s">
        <v>177</v>
      </c>
      <c r="E494" s="189" t="s">
        <v>5</v>
      </c>
      <c r="F494" s="190" t="s">
        <v>801</v>
      </c>
      <c r="H494" s="189" t="s">
        <v>5</v>
      </c>
      <c r="I494" s="191"/>
      <c r="L494" s="187"/>
      <c r="M494" s="192"/>
      <c r="N494" s="193"/>
      <c r="O494" s="193"/>
      <c r="P494" s="193"/>
      <c r="Q494" s="193"/>
      <c r="R494" s="193"/>
      <c r="S494" s="193"/>
      <c r="T494" s="194"/>
      <c r="AT494" s="189" t="s">
        <v>177</v>
      </c>
      <c r="AU494" s="189" t="s">
        <v>83</v>
      </c>
      <c r="AV494" s="11" t="s">
        <v>81</v>
      </c>
      <c r="AW494" s="11" t="s">
        <v>36</v>
      </c>
      <c r="AX494" s="11" t="s">
        <v>73</v>
      </c>
      <c r="AY494" s="189" t="s">
        <v>169</v>
      </c>
    </row>
    <row r="495" spans="2:51" s="12" customFormat="1" ht="13.5">
      <c r="B495" s="195"/>
      <c r="D495" s="188" t="s">
        <v>177</v>
      </c>
      <c r="E495" s="196" t="s">
        <v>5</v>
      </c>
      <c r="F495" s="197" t="s">
        <v>1022</v>
      </c>
      <c r="H495" s="198">
        <v>3</v>
      </c>
      <c r="I495" s="199"/>
      <c r="L495" s="195"/>
      <c r="M495" s="200"/>
      <c r="N495" s="201"/>
      <c r="O495" s="201"/>
      <c r="P495" s="201"/>
      <c r="Q495" s="201"/>
      <c r="R495" s="201"/>
      <c r="S495" s="201"/>
      <c r="T495" s="202"/>
      <c r="AT495" s="196" t="s">
        <v>177</v>
      </c>
      <c r="AU495" s="196" t="s">
        <v>83</v>
      </c>
      <c r="AV495" s="12" t="s">
        <v>83</v>
      </c>
      <c r="AW495" s="12" t="s">
        <v>36</v>
      </c>
      <c r="AX495" s="12" t="s">
        <v>73</v>
      </c>
      <c r="AY495" s="196" t="s">
        <v>169</v>
      </c>
    </row>
    <row r="496" spans="2:51" s="13" customFormat="1" ht="13.5">
      <c r="B496" s="203"/>
      <c r="D496" s="188" t="s">
        <v>177</v>
      </c>
      <c r="E496" s="204" t="s">
        <v>5</v>
      </c>
      <c r="F496" s="205" t="s">
        <v>182</v>
      </c>
      <c r="H496" s="206">
        <v>3</v>
      </c>
      <c r="I496" s="207"/>
      <c r="L496" s="203"/>
      <c r="M496" s="208"/>
      <c r="N496" s="209"/>
      <c r="O496" s="209"/>
      <c r="P496" s="209"/>
      <c r="Q496" s="209"/>
      <c r="R496" s="209"/>
      <c r="S496" s="209"/>
      <c r="T496" s="210"/>
      <c r="AT496" s="204" t="s">
        <v>177</v>
      </c>
      <c r="AU496" s="204" t="s">
        <v>83</v>
      </c>
      <c r="AV496" s="13" t="s">
        <v>123</v>
      </c>
      <c r="AW496" s="13" t="s">
        <v>36</v>
      </c>
      <c r="AX496" s="13" t="s">
        <v>81</v>
      </c>
      <c r="AY496" s="204" t="s">
        <v>169</v>
      </c>
    </row>
    <row r="497" spans="2:65" s="1" customFormat="1" ht="38.25" customHeight="1">
      <c r="B497" s="174"/>
      <c r="C497" s="175" t="s">
        <v>577</v>
      </c>
      <c r="D497" s="175" t="s">
        <v>172</v>
      </c>
      <c r="E497" s="176" t="s">
        <v>1023</v>
      </c>
      <c r="F497" s="177" t="s">
        <v>1024</v>
      </c>
      <c r="G497" s="178" t="s">
        <v>190</v>
      </c>
      <c r="H497" s="179">
        <v>1</v>
      </c>
      <c r="I497" s="180"/>
      <c r="J497" s="181">
        <f>ROUND(I497*H497,2)</f>
        <v>0</v>
      </c>
      <c r="K497" s="177" t="s">
        <v>5</v>
      </c>
      <c r="L497" s="41"/>
      <c r="M497" s="182" t="s">
        <v>5</v>
      </c>
      <c r="N497" s="183" t="s">
        <v>44</v>
      </c>
      <c r="O497" s="42"/>
      <c r="P497" s="184">
        <f>O497*H497</f>
        <v>0</v>
      </c>
      <c r="Q497" s="184">
        <v>0</v>
      </c>
      <c r="R497" s="184">
        <f>Q497*H497</f>
        <v>0</v>
      </c>
      <c r="S497" s="184">
        <v>0</v>
      </c>
      <c r="T497" s="185">
        <f>S497*H497</f>
        <v>0</v>
      </c>
      <c r="AR497" s="24" t="s">
        <v>253</v>
      </c>
      <c r="AT497" s="24" t="s">
        <v>172</v>
      </c>
      <c r="AU497" s="24" t="s">
        <v>83</v>
      </c>
      <c r="AY497" s="24" t="s">
        <v>169</v>
      </c>
      <c r="BE497" s="186">
        <f>IF(N497="základní",J497,0)</f>
        <v>0</v>
      </c>
      <c r="BF497" s="186">
        <f>IF(N497="snížená",J497,0)</f>
        <v>0</v>
      </c>
      <c r="BG497" s="186">
        <f>IF(N497="zákl. přenesená",J497,0)</f>
        <v>0</v>
      </c>
      <c r="BH497" s="186">
        <f>IF(N497="sníž. přenesená",J497,0)</f>
        <v>0</v>
      </c>
      <c r="BI497" s="186">
        <f>IF(N497="nulová",J497,0)</f>
        <v>0</v>
      </c>
      <c r="BJ497" s="24" t="s">
        <v>81</v>
      </c>
      <c r="BK497" s="186">
        <f>ROUND(I497*H497,2)</f>
        <v>0</v>
      </c>
      <c r="BL497" s="24" t="s">
        <v>253</v>
      </c>
      <c r="BM497" s="24" t="s">
        <v>1025</v>
      </c>
    </row>
    <row r="498" spans="2:51" s="11" customFormat="1" ht="13.5">
      <c r="B498" s="187"/>
      <c r="D498" s="188" t="s">
        <v>177</v>
      </c>
      <c r="E498" s="189" t="s">
        <v>5</v>
      </c>
      <c r="F498" s="190" t="s">
        <v>801</v>
      </c>
      <c r="H498" s="189" t="s">
        <v>5</v>
      </c>
      <c r="I498" s="191"/>
      <c r="L498" s="187"/>
      <c r="M498" s="192"/>
      <c r="N498" s="193"/>
      <c r="O498" s="193"/>
      <c r="P498" s="193"/>
      <c r="Q498" s="193"/>
      <c r="R498" s="193"/>
      <c r="S498" s="193"/>
      <c r="T498" s="194"/>
      <c r="AT498" s="189" t="s">
        <v>177</v>
      </c>
      <c r="AU498" s="189" t="s">
        <v>83</v>
      </c>
      <c r="AV498" s="11" t="s">
        <v>81</v>
      </c>
      <c r="AW498" s="11" t="s">
        <v>36</v>
      </c>
      <c r="AX498" s="11" t="s">
        <v>73</v>
      </c>
      <c r="AY498" s="189" t="s">
        <v>169</v>
      </c>
    </row>
    <row r="499" spans="2:51" s="12" customFormat="1" ht="13.5">
      <c r="B499" s="195"/>
      <c r="D499" s="188" t="s">
        <v>177</v>
      </c>
      <c r="E499" s="196" t="s">
        <v>5</v>
      </c>
      <c r="F499" s="197" t="s">
        <v>1026</v>
      </c>
      <c r="H499" s="198">
        <v>1</v>
      </c>
      <c r="I499" s="199"/>
      <c r="L499" s="195"/>
      <c r="M499" s="200"/>
      <c r="N499" s="201"/>
      <c r="O499" s="201"/>
      <c r="P499" s="201"/>
      <c r="Q499" s="201"/>
      <c r="R499" s="201"/>
      <c r="S499" s="201"/>
      <c r="T499" s="202"/>
      <c r="AT499" s="196" t="s">
        <v>177</v>
      </c>
      <c r="AU499" s="196" t="s">
        <v>83</v>
      </c>
      <c r="AV499" s="12" t="s">
        <v>83</v>
      </c>
      <c r="AW499" s="12" t="s">
        <v>36</v>
      </c>
      <c r="AX499" s="12" t="s">
        <v>73</v>
      </c>
      <c r="AY499" s="196" t="s">
        <v>169</v>
      </c>
    </row>
    <row r="500" spans="2:51" s="13" customFormat="1" ht="13.5">
      <c r="B500" s="203"/>
      <c r="D500" s="188" t="s">
        <v>177</v>
      </c>
      <c r="E500" s="204" t="s">
        <v>5</v>
      </c>
      <c r="F500" s="205" t="s">
        <v>182</v>
      </c>
      <c r="H500" s="206">
        <v>1</v>
      </c>
      <c r="I500" s="207"/>
      <c r="L500" s="203"/>
      <c r="M500" s="208"/>
      <c r="N500" s="209"/>
      <c r="O500" s="209"/>
      <c r="P500" s="209"/>
      <c r="Q500" s="209"/>
      <c r="R500" s="209"/>
      <c r="S500" s="209"/>
      <c r="T500" s="210"/>
      <c r="AT500" s="204" t="s">
        <v>177</v>
      </c>
      <c r="AU500" s="204" t="s">
        <v>83</v>
      </c>
      <c r="AV500" s="13" t="s">
        <v>123</v>
      </c>
      <c r="AW500" s="13" t="s">
        <v>36</v>
      </c>
      <c r="AX500" s="13" t="s">
        <v>81</v>
      </c>
      <c r="AY500" s="204" t="s">
        <v>169</v>
      </c>
    </row>
    <row r="501" spans="2:65" s="1" customFormat="1" ht="51" customHeight="1">
      <c r="B501" s="174"/>
      <c r="C501" s="175" t="s">
        <v>588</v>
      </c>
      <c r="D501" s="175" t="s">
        <v>172</v>
      </c>
      <c r="E501" s="176" t="s">
        <v>1027</v>
      </c>
      <c r="F501" s="177" t="s">
        <v>1028</v>
      </c>
      <c r="G501" s="178" t="s">
        <v>190</v>
      </c>
      <c r="H501" s="179">
        <v>2</v>
      </c>
      <c r="I501" s="180"/>
      <c r="J501" s="181">
        <f>ROUND(I501*H501,2)</f>
        <v>0</v>
      </c>
      <c r="K501" s="177" t="s">
        <v>5</v>
      </c>
      <c r="L501" s="41"/>
      <c r="M501" s="182" t="s">
        <v>5</v>
      </c>
      <c r="N501" s="183" t="s">
        <v>44</v>
      </c>
      <c r="O501" s="42"/>
      <c r="P501" s="184">
        <f>O501*H501</f>
        <v>0</v>
      </c>
      <c r="Q501" s="184">
        <v>0</v>
      </c>
      <c r="R501" s="184">
        <f>Q501*H501</f>
        <v>0</v>
      </c>
      <c r="S501" s="184">
        <v>0</v>
      </c>
      <c r="T501" s="185">
        <f>S501*H501</f>
        <v>0</v>
      </c>
      <c r="AR501" s="24" t="s">
        <v>253</v>
      </c>
      <c r="AT501" s="24" t="s">
        <v>172</v>
      </c>
      <c r="AU501" s="24" t="s">
        <v>83</v>
      </c>
      <c r="AY501" s="24" t="s">
        <v>169</v>
      </c>
      <c r="BE501" s="186">
        <f>IF(N501="základní",J501,0)</f>
        <v>0</v>
      </c>
      <c r="BF501" s="186">
        <f>IF(N501="snížená",J501,0)</f>
        <v>0</v>
      </c>
      <c r="BG501" s="186">
        <f>IF(N501="zákl. přenesená",J501,0)</f>
        <v>0</v>
      </c>
      <c r="BH501" s="186">
        <f>IF(N501="sníž. přenesená",J501,0)</f>
        <v>0</v>
      </c>
      <c r="BI501" s="186">
        <f>IF(N501="nulová",J501,0)</f>
        <v>0</v>
      </c>
      <c r="BJ501" s="24" t="s">
        <v>81</v>
      </c>
      <c r="BK501" s="186">
        <f>ROUND(I501*H501,2)</f>
        <v>0</v>
      </c>
      <c r="BL501" s="24" t="s">
        <v>253</v>
      </c>
      <c r="BM501" s="24" t="s">
        <v>1029</v>
      </c>
    </row>
    <row r="502" spans="2:51" s="11" customFormat="1" ht="13.5">
      <c r="B502" s="187"/>
      <c r="D502" s="188" t="s">
        <v>177</v>
      </c>
      <c r="E502" s="189" t="s">
        <v>5</v>
      </c>
      <c r="F502" s="190" t="s">
        <v>801</v>
      </c>
      <c r="H502" s="189" t="s">
        <v>5</v>
      </c>
      <c r="I502" s="191"/>
      <c r="L502" s="187"/>
      <c r="M502" s="192"/>
      <c r="N502" s="193"/>
      <c r="O502" s="193"/>
      <c r="P502" s="193"/>
      <c r="Q502" s="193"/>
      <c r="R502" s="193"/>
      <c r="S502" s="193"/>
      <c r="T502" s="194"/>
      <c r="AT502" s="189" t="s">
        <v>177</v>
      </c>
      <c r="AU502" s="189" t="s">
        <v>83</v>
      </c>
      <c r="AV502" s="11" t="s">
        <v>81</v>
      </c>
      <c r="AW502" s="11" t="s">
        <v>36</v>
      </c>
      <c r="AX502" s="11" t="s">
        <v>73</v>
      </c>
      <c r="AY502" s="189" t="s">
        <v>169</v>
      </c>
    </row>
    <row r="503" spans="2:51" s="12" customFormat="1" ht="13.5">
      <c r="B503" s="195"/>
      <c r="D503" s="188" t="s">
        <v>177</v>
      </c>
      <c r="E503" s="196" t="s">
        <v>5</v>
      </c>
      <c r="F503" s="197" t="s">
        <v>1030</v>
      </c>
      <c r="H503" s="198">
        <v>2</v>
      </c>
      <c r="I503" s="199"/>
      <c r="L503" s="195"/>
      <c r="M503" s="200"/>
      <c r="N503" s="201"/>
      <c r="O503" s="201"/>
      <c r="P503" s="201"/>
      <c r="Q503" s="201"/>
      <c r="R503" s="201"/>
      <c r="S503" s="201"/>
      <c r="T503" s="202"/>
      <c r="AT503" s="196" t="s">
        <v>177</v>
      </c>
      <c r="AU503" s="196" t="s">
        <v>83</v>
      </c>
      <c r="AV503" s="12" t="s">
        <v>83</v>
      </c>
      <c r="AW503" s="12" t="s">
        <v>36</v>
      </c>
      <c r="AX503" s="12" t="s">
        <v>73</v>
      </c>
      <c r="AY503" s="196" t="s">
        <v>169</v>
      </c>
    </row>
    <row r="504" spans="2:51" s="13" customFormat="1" ht="13.5">
      <c r="B504" s="203"/>
      <c r="D504" s="188" t="s">
        <v>177</v>
      </c>
      <c r="E504" s="204" t="s">
        <v>5</v>
      </c>
      <c r="F504" s="205" t="s">
        <v>182</v>
      </c>
      <c r="H504" s="206">
        <v>2</v>
      </c>
      <c r="I504" s="207"/>
      <c r="L504" s="203"/>
      <c r="M504" s="208"/>
      <c r="N504" s="209"/>
      <c r="O504" s="209"/>
      <c r="P504" s="209"/>
      <c r="Q504" s="209"/>
      <c r="R504" s="209"/>
      <c r="S504" s="209"/>
      <c r="T504" s="210"/>
      <c r="AT504" s="204" t="s">
        <v>177</v>
      </c>
      <c r="AU504" s="204" t="s">
        <v>83</v>
      </c>
      <c r="AV504" s="13" t="s">
        <v>123</v>
      </c>
      <c r="AW504" s="13" t="s">
        <v>36</v>
      </c>
      <c r="AX504" s="13" t="s">
        <v>81</v>
      </c>
      <c r="AY504" s="204" t="s">
        <v>169</v>
      </c>
    </row>
    <row r="505" spans="2:65" s="1" customFormat="1" ht="51" customHeight="1">
      <c r="B505" s="174"/>
      <c r="C505" s="175" t="s">
        <v>599</v>
      </c>
      <c r="D505" s="175" t="s">
        <v>172</v>
      </c>
      <c r="E505" s="176" t="s">
        <v>1031</v>
      </c>
      <c r="F505" s="177" t="s">
        <v>1032</v>
      </c>
      <c r="G505" s="178" t="s">
        <v>190</v>
      </c>
      <c r="H505" s="179">
        <v>12</v>
      </c>
      <c r="I505" s="180"/>
      <c r="J505" s="181">
        <f>ROUND(I505*H505,2)</f>
        <v>0</v>
      </c>
      <c r="K505" s="177" t="s">
        <v>5</v>
      </c>
      <c r="L505" s="41"/>
      <c r="M505" s="182" t="s">
        <v>5</v>
      </c>
      <c r="N505" s="183" t="s">
        <v>44</v>
      </c>
      <c r="O505" s="42"/>
      <c r="P505" s="184">
        <f>O505*H505</f>
        <v>0</v>
      </c>
      <c r="Q505" s="184">
        <v>0</v>
      </c>
      <c r="R505" s="184">
        <f>Q505*H505</f>
        <v>0</v>
      </c>
      <c r="S505" s="184">
        <v>0</v>
      </c>
      <c r="T505" s="185">
        <f>S505*H505</f>
        <v>0</v>
      </c>
      <c r="AR505" s="24" t="s">
        <v>253</v>
      </c>
      <c r="AT505" s="24" t="s">
        <v>172</v>
      </c>
      <c r="AU505" s="24" t="s">
        <v>83</v>
      </c>
      <c r="AY505" s="24" t="s">
        <v>169</v>
      </c>
      <c r="BE505" s="186">
        <f>IF(N505="základní",J505,0)</f>
        <v>0</v>
      </c>
      <c r="BF505" s="186">
        <f>IF(N505="snížená",J505,0)</f>
        <v>0</v>
      </c>
      <c r="BG505" s="186">
        <f>IF(N505="zákl. přenesená",J505,0)</f>
        <v>0</v>
      </c>
      <c r="BH505" s="186">
        <f>IF(N505="sníž. přenesená",J505,0)</f>
        <v>0</v>
      </c>
      <c r="BI505" s="186">
        <f>IF(N505="nulová",J505,0)</f>
        <v>0</v>
      </c>
      <c r="BJ505" s="24" t="s">
        <v>81</v>
      </c>
      <c r="BK505" s="186">
        <f>ROUND(I505*H505,2)</f>
        <v>0</v>
      </c>
      <c r="BL505" s="24" t="s">
        <v>253</v>
      </c>
      <c r="BM505" s="24" t="s">
        <v>1033</v>
      </c>
    </row>
    <row r="506" spans="2:51" s="11" customFormat="1" ht="13.5">
      <c r="B506" s="187"/>
      <c r="D506" s="188" t="s">
        <v>177</v>
      </c>
      <c r="E506" s="189" t="s">
        <v>5</v>
      </c>
      <c r="F506" s="190" t="s">
        <v>801</v>
      </c>
      <c r="H506" s="189" t="s">
        <v>5</v>
      </c>
      <c r="I506" s="191"/>
      <c r="L506" s="187"/>
      <c r="M506" s="192"/>
      <c r="N506" s="193"/>
      <c r="O506" s="193"/>
      <c r="P506" s="193"/>
      <c r="Q506" s="193"/>
      <c r="R506" s="193"/>
      <c r="S506" s="193"/>
      <c r="T506" s="194"/>
      <c r="AT506" s="189" t="s">
        <v>177</v>
      </c>
      <c r="AU506" s="189" t="s">
        <v>83</v>
      </c>
      <c r="AV506" s="11" t="s">
        <v>81</v>
      </c>
      <c r="AW506" s="11" t="s">
        <v>36</v>
      </c>
      <c r="AX506" s="11" t="s">
        <v>73</v>
      </c>
      <c r="AY506" s="189" t="s">
        <v>169</v>
      </c>
    </row>
    <row r="507" spans="2:51" s="12" customFormat="1" ht="13.5">
      <c r="B507" s="195"/>
      <c r="D507" s="188" t="s">
        <v>177</v>
      </c>
      <c r="E507" s="196" t="s">
        <v>5</v>
      </c>
      <c r="F507" s="197" t="s">
        <v>1034</v>
      </c>
      <c r="H507" s="198">
        <v>12</v>
      </c>
      <c r="I507" s="199"/>
      <c r="L507" s="195"/>
      <c r="M507" s="200"/>
      <c r="N507" s="201"/>
      <c r="O507" s="201"/>
      <c r="P507" s="201"/>
      <c r="Q507" s="201"/>
      <c r="R507" s="201"/>
      <c r="S507" s="201"/>
      <c r="T507" s="202"/>
      <c r="AT507" s="196" t="s">
        <v>177</v>
      </c>
      <c r="AU507" s="196" t="s">
        <v>83</v>
      </c>
      <c r="AV507" s="12" t="s">
        <v>83</v>
      </c>
      <c r="AW507" s="12" t="s">
        <v>36</v>
      </c>
      <c r="AX507" s="12" t="s">
        <v>73</v>
      </c>
      <c r="AY507" s="196" t="s">
        <v>169</v>
      </c>
    </row>
    <row r="508" spans="2:51" s="13" customFormat="1" ht="13.5">
      <c r="B508" s="203"/>
      <c r="D508" s="188" t="s">
        <v>177</v>
      </c>
      <c r="E508" s="204" t="s">
        <v>5</v>
      </c>
      <c r="F508" s="205" t="s">
        <v>182</v>
      </c>
      <c r="H508" s="206">
        <v>12</v>
      </c>
      <c r="I508" s="207"/>
      <c r="L508" s="203"/>
      <c r="M508" s="208"/>
      <c r="N508" s="209"/>
      <c r="O508" s="209"/>
      <c r="P508" s="209"/>
      <c r="Q508" s="209"/>
      <c r="R508" s="209"/>
      <c r="S508" s="209"/>
      <c r="T508" s="210"/>
      <c r="AT508" s="204" t="s">
        <v>177</v>
      </c>
      <c r="AU508" s="204" t="s">
        <v>83</v>
      </c>
      <c r="AV508" s="13" t="s">
        <v>123</v>
      </c>
      <c r="AW508" s="13" t="s">
        <v>36</v>
      </c>
      <c r="AX508" s="13" t="s">
        <v>81</v>
      </c>
      <c r="AY508" s="204" t="s">
        <v>169</v>
      </c>
    </row>
    <row r="509" spans="2:65" s="1" customFormat="1" ht="38.25" customHeight="1">
      <c r="B509" s="174"/>
      <c r="C509" s="175" t="s">
        <v>606</v>
      </c>
      <c r="D509" s="175" t="s">
        <v>172</v>
      </c>
      <c r="E509" s="176" t="s">
        <v>1035</v>
      </c>
      <c r="F509" s="177" t="s">
        <v>1036</v>
      </c>
      <c r="G509" s="178" t="s">
        <v>190</v>
      </c>
      <c r="H509" s="179">
        <v>1</v>
      </c>
      <c r="I509" s="180"/>
      <c r="J509" s="181">
        <f>ROUND(I509*H509,2)</f>
        <v>0</v>
      </c>
      <c r="K509" s="177" t="s">
        <v>5</v>
      </c>
      <c r="L509" s="41"/>
      <c r="M509" s="182" t="s">
        <v>5</v>
      </c>
      <c r="N509" s="183" t="s">
        <v>44</v>
      </c>
      <c r="O509" s="42"/>
      <c r="P509" s="184">
        <f>O509*H509</f>
        <v>0</v>
      </c>
      <c r="Q509" s="184">
        <v>0</v>
      </c>
      <c r="R509" s="184">
        <f>Q509*H509</f>
        <v>0</v>
      </c>
      <c r="S509" s="184">
        <v>0</v>
      </c>
      <c r="T509" s="185">
        <f>S509*H509</f>
        <v>0</v>
      </c>
      <c r="AR509" s="24" t="s">
        <v>253</v>
      </c>
      <c r="AT509" s="24" t="s">
        <v>172</v>
      </c>
      <c r="AU509" s="24" t="s">
        <v>83</v>
      </c>
      <c r="AY509" s="24" t="s">
        <v>169</v>
      </c>
      <c r="BE509" s="186">
        <f>IF(N509="základní",J509,0)</f>
        <v>0</v>
      </c>
      <c r="BF509" s="186">
        <f>IF(N509="snížená",J509,0)</f>
        <v>0</v>
      </c>
      <c r="BG509" s="186">
        <f>IF(N509="zákl. přenesená",J509,0)</f>
        <v>0</v>
      </c>
      <c r="BH509" s="186">
        <f>IF(N509="sníž. přenesená",J509,0)</f>
        <v>0</v>
      </c>
      <c r="BI509" s="186">
        <f>IF(N509="nulová",J509,0)</f>
        <v>0</v>
      </c>
      <c r="BJ509" s="24" t="s">
        <v>81</v>
      </c>
      <c r="BK509" s="186">
        <f>ROUND(I509*H509,2)</f>
        <v>0</v>
      </c>
      <c r="BL509" s="24" t="s">
        <v>253</v>
      </c>
      <c r="BM509" s="24" t="s">
        <v>1037</v>
      </c>
    </row>
    <row r="510" spans="2:51" s="11" customFormat="1" ht="13.5">
      <c r="B510" s="187"/>
      <c r="D510" s="188" t="s">
        <v>177</v>
      </c>
      <c r="E510" s="189" t="s">
        <v>5</v>
      </c>
      <c r="F510" s="190" t="s">
        <v>801</v>
      </c>
      <c r="H510" s="189" t="s">
        <v>5</v>
      </c>
      <c r="I510" s="191"/>
      <c r="L510" s="187"/>
      <c r="M510" s="192"/>
      <c r="N510" s="193"/>
      <c r="O510" s="193"/>
      <c r="P510" s="193"/>
      <c r="Q510" s="193"/>
      <c r="R510" s="193"/>
      <c r="S510" s="193"/>
      <c r="T510" s="194"/>
      <c r="AT510" s="189" t="s">
        <v>177</v>
      </c>
      <c r="AU510" s="189" t="s">
        <v>83</v>
      </c>
      <c r="AV510" s="11" t="s">
        <v>81</v>
      </c>
      <c r="AW510" s="11" t="s">
        <v>36</v>
      </c>
      <c r="AX510" s="11" t="s">
        <v>73</v>
      </c>
      <c r="AY510" s="189" t="s">
        <v>169</v>
      </c>
    </row>
    <row r="511" spans="2:51" s="12" customFormat="1" ht="13.5">
      <c r="B511" s="195"/>
      <c r="D511" s="188" t="s">
        <v>177</v>
      </c>
      <c r="E511" s="196" t="s">
        <v>5</v>
      </c>
      <c r="F511" s="197" t="s">
        <v>1038</v>
      </c>
      <c r="H511" s="198">
        <v>1</v>
      </c>
      <c r="I511" s="199"/>
      <c r="L511" s="195"/>
      <c r="M511" s="200"/>
      <c r="N511" s="201"/>
      <c r="O511" s="201"/>
      <c r="P511" s="201"/>
      <c r="Q511" s="201"/>
      <c r="R511" s="201"/>
      <c r="S511" s="201"/>
      <c r="T511" s="202"/>
      <c r="AT511" s="196" t="s">
        <v>177</v>
      </c>
      <c r="AU511" s="196" t="s">
        <v>83</v>
      </c>
      <c r="AV511" s="12" t="s">
        <v>83</v>
      </c>
      <c r="AW511" s="12" t="s">
        <v>36</v>
      </c>
      <c r="AX511" s="12" t="s">
        <v>73</v>
      </c>
      <c r="AY511" s="196" t="s">
        <v>169</v>
      </c>
    </row>
    <row r="512" spans="2:51" s="13" customFormat="1" ht="13.5">
      <c r="B512" s="203"/>
      <c r="D512" s="188" t="s">
        <v>177</v>
      </c>
      <c r="E512" s="204" t="s">
        <v>5</v>
      </c>
      <c r="F512" s="205" t="s">
        <v>182</v>
      </c>
      <c r="H512" s="206">
        <v>1</v>
      </c>
      <c r="I512" s="207"/>
      <c r="L512" s="203"/>
      <c r="M512" s="208"/>
      <c r="N512" s="209"/>
      <c r="O512" s="209"/>
      <c r="P512" s="209"/>
      <c r="Q512" s="209"/>
      <c r="R512" s="209"/>
      <c r="S512" s="209"/>
      <c r="T512" s="210"/>
      <c r="AT512" s="204" t="s">
        <v>177</v>
      </c>
      <c r="AU512" s="204" t="s">
        <v>83</v>
      </c>
      <c r="AV512" s="13" t="s">
        <v>123</v>
      </c>
      <c r="AW512" s="13" t="s">
        <v>36</v>
      </c>
      <c r="AX512" s="13" t="s">
        <v>81</v>
      </c>
      <c r="AY512" s="204" t="s">
        <v>169</v>
      </c>
    </row>
    <row r="513" spans="2:65" s="1" customFormat="1" ht="38.25" customHeight="1">
      <c r="B513" s="174"/>
      <c r="C513" s="175" t="s">
        <v>610</v>
      </c>
      <c r="D513" s="175" t="s">
        <v>172</v>
      </c>
      <c r="E513" s="176" t="s">
        <v>1039</v>
      </c>
      <c r="F513" s="177" t="s">
        <v>1040</v>
      </c>
      <c r="G513" s="178" t="s">
        <v>190</v>
      </c>
      <c r="H513" s="179">
        <v>1</v>
      </c>
      <c r="I513" s="180"/>
      <c r="J513" s="181">
        <f>ROUND(I513*H513,2)</f>
        <v>0</v>
      </c>
      <c r="K513" s="177" t="s">
        <v>5</v>
      </c>
      <c r="L513" s="41"/>
      <c r="M513" s="182" t="s">
        <v>5</v>
      </c>
      <c r="N513" s="183" t="s">
        <v>44</v>
      </c>
      <c r="O513" s="42"/>
      <c r="P513" s="184">
        <f>O513*H513</f>
        <v>0</v>
      </c>
      <c r="Q513" s="184">
        <v>0</v>
      </c>
      <c r="R513" s="184">
        <f>Q513*H513</f>
        <v>0</v>
      </c>
      <c r="S513" s="184">
        <v>0</v>
      </c>
      <c r="T513" s="185">
        <f>S513*H513</f>
        <v>0</v>
      </c>
      <c r="AR513" s="24" t="s">
        <v>253</v>
      </c>
      <c r="AT513" s="24" t="s">
        <v>172</v>
      </c>
      <c r="AU513" s="24" t="s">
        <v>83</v>
      </c>
      <c r="AY513" s="24" t="s">
        <v>169</v>
      </c>
      <c r="BE513" s="186">
        <f>IF(N513="základní",J513,0)</f>
        <v>0</v>
      </c>
      <c r="BF513" s="186">
        <f>IF(N513="snížená",J513,0)</f>
        <v>0</v>
      </c>
      <c r="BG513" s="186">
        <f>IF(N513="zákl. přenesená",J513,0)</f>
        <v>0</v>
      </c>
      <c r="BH513" s="186">
        <f>IF(N513="sníž. přenesená",J513,0)</f>
        <v>0</v>
      </c>
      <c r="BI513" s="186">
        <f>IF(N513="nulová",J513,0)</f>
        <v>0</v>
      </c>
      <c r="BJ513" s="24" t="s">
        <v>81</v>
      </c>
      <c r="BK513" s="186">
        <f>ROUND(I513*H513,2)</f>
        <v>0</v>
      </c>
      <c r="BL513" s="24" t="s">
        <v>253</v>
      </c>
      <c r="BM513" s="24" t="s">
        <v>1041</v>
      </c>
    </row>
    <row r="514" spans="2:51" s="11" customFormat="1" ht="13.5">
      <c r="B514" s="187"/>
      <c r="D514" s="188" t="s">
        <v>177</v>
      </c>
      <c r="E514" s="189" t="s">
        <v>5</v>
      </c>
      <c r="F514" s="190" t="s">
        <v>801</v>
      </c>
      <c r="H514" s="189" t="s">
        <v>5</v>
      </c>
      <c r="I514" s="191"/>
      <c r="L514" s="187"/>
      <c r="M514" s="192"/>
      <c r="N514" s="193"/>
      <c r="O514" s="193"/>
      <c r="P514" s="193"/>
      <c r="Q514" s="193"/>
      <c r="R514" s="193"/>
      <c r="S514" s="193"/>
      <c r="T514" s="194"/>
      <c r="AT514" s="189" t="s">
        <v>177</v>
      </c>
      <c r="AU514" s="189" t="s">
        <v>83</v>
      </c>
      <c r="AV514" s="11" t="s">
        <v>81</v>
      </c>
      <c r="AW514" s="11" t="s">
        <v>36</v>
      </c>
      <c r="AX514" s="11" t="s">
        <v>73</v>
      </c>
      <c r="AY514" s="189" t="s">
        <v>169</v>
      </c>
    </row>
    <row r="515" spans="2:51" s="12" customFormat="1" ht="13.5">
      <c r="B515" s="195"/>
      <c r="D515" s="188" t="s">
        <v>177</v>
      </c>
      <c r="E515" s="196" t="s">
        <v>5</v>
      </c>
      <c r="F515" s="197" t="s">
        <v>1042</v>
      </c>
      <c r="H515" s="198">
        <v>1</v>
      </c>
      <c r="I515" s="199"/>
      <c r="L515" s="195"/>
      <c r="M515" s="200"/>
      <c r="N515" s="201"/>
      <c r="O515" s="201"/>
      <c r="P515" s="201"/>
      <c r="Q515" s="201"/>
      <c r="R515" s="201"/>
      <c r="S515" s="201"/>
      <c r="T515" s="202"/>
      <c r="AT515" s="196" t="s">
        <v>177</v>
      </c>
      <c r="AU515" s="196" t="s">
        <v>83</v>
      </c>
      <c r="AV515" s="12" t="s">
        <v>83</v>
      </c>
      <c r="AW515" s="12" t="s">
        <v>36</v>
      </c>
      <c r="AX515" s="12" t="s">
        <v>73</v>
      </c>
      <c r="AY515" s="196" t="s">
        <v>169</v>
      </c>
    </row>
    <row r="516" spans="2:51" s="13" customFormat="1" ht="13.5">
      <c r="B516" s="203"/>
      <c r="D516" s="188" t="s">
        <v>177</v>
      </c>
      <c r="E516" s="204" t="s">
        <v>5</v>
      </c>
      <c r="F516" s="205" t="s">
        <v>182</v>
      </c>
      <c r="H516" s="206">
        <v>1</v>
      </c>
      <c r="I516" s="207"/>
      <c r="L516" s="203"/>
      <c r="M516" s="208"/>
      <c r="N516" s="209"/>
      <c r="O516" s="209"/>
      <c r="P516" s="209"/>
      <c r="Q516" s="209"/>
      <c r="R516" s="209"/>
      <c r="S516" s="209"/>
      <c r="T516" s="210"/>
      <c r="AT516" s="204" t="s">
        <v>177</v>
      </c>
      <c r="AU516" s="204" t="s">
        <v>83</v>
      </c>
      <c r="AV516" s="13" t="s">
        <v>123</v>
      </c>
      <c r="AW516" s="13" t="s">
        <v>36</v>
      </c>
      <c r="AX516" s="13" t="s">
        <v>81</v>
      </c>
      <c r="AY516" s="204" t="s">
        <v>169</v>
      </c>
    </row>
    <row r="517" spans="2:65" s="1" customFormat="1" ht="38.25" customHeight="1">
      <c r="B517" s="174"/>
      <c r="C517" s="175" t="s">
        <v>615</v>
      </c>
      <c r="D517" s="175" t="s">
        <v>172</v>
      </c>
      <c r="E517" s="176" t="s">
        <v>1043</v>
      </c>
      <c r="F517" s="177" t="s">
        <v>1044</v>
      </c>
      <c r="G517" s="178" t="s">
        <v>190</v>
      </c>
      <c r="H517" s="179">
        <v>1</v>
      </c>
      <c r="I517" s="180"/>
      <c r="J517" s="181">
        <f>ROUND(I517*H517,2)</f>
        <v>0</v>
      </c>
      <c r="K517" s="177" t="s">
        <v>5</v>
      </c>
      <c r="L517" s="41"/>
      <c r="M517" s="182" t="s">
        <v>5</v>
      </c>
      <c r="N517" s="183" t="s">
        <v>44</v>
      </c>
      <c r="O517" s="42"/>
      <c r="P517" s="184">
        <f>O517*H517</f>
        <v>0</v>
      </c>
      <c r="Q517" s="184">
        <v>0</v>
      </c>
      <c r="R517" s="184">
        <f>Q517*H517</f>
        <v>0</v>
      </c>
      <c r="S517" s="184">
        <v>0</v>
      </c>
      <c r="T517" s="185">
        <f>S517*H517</f>
        <v>0</v>
      </c>
      <c r="AR517" s="24" t="s">
        <v>253</v>
      </c>
      <c r="AT517" s="24" t="s">
        <v>172</v>
      </c>
      <c r="AU517" s="24" t="s">
        <v>83</v>
      </c>
      <c r="AY517" s="24" t="s">
        <v>169</v>
      </c>
      <c r="BE517" s="186">
        <f>IF(N517="základní",J517,0)</f>
        <v>0</v>
      </c>
      <c r="BF517" s="186">
        <f>IF(N517="snížená",J517,0)</f>
        <v>0</v>
      </c>
      <c r="BG517" s="186">
        <f>IF(N517="zákl. přenesená",J517,0)</f>
        <v>0</v>
      </c>
      <c r="BH517" s="186">
        <f>IF(N517="sníž. přenesená",J517,0)</f>
        <v>0</v>
      </c>
      <c r="BI517" s="186">
        <f>IF(N517="nulová",J517,0)</f>
        <v>0</v>
      </c>
      <c r="BJ517" s="24" t="s">
        <v>81</v>
      </c>
      <c r="BK517" s="186">
        <f>ROUND(I517*H517,2)</f>
        <v>0</v>
      </c>
      <c r="BL517" s="24" t="s">
        <v>253</v>
      </c>
      <c r="BM517" s="24" t="s">
        <v>1045</v>
      </c>
    </row>
    <row r="518" spans="2:51" s="11" customFormat="1" ht="13.5">
      <c r="B518" s="187"/>
      <c r="D518" s="188" t="s">
        <v>177</v>
      </c>
      <c r="E518" s="189" t="s">
        <v>5</v>
      </c>
      <c r="F518" s="190" t="s">
        <v>801</v>
      </c>
      <c r="H518" s="189" t="s">
        <v>5</v>
      </c>
      <c r="I518" s="191"/>
      <c r="L518" s="187"/>
      <c r="M518" s="192"/>
      <c r="N518" s="193"/>
      <c r="O518" s="193"/>
      <c r="P518" s="193"/>
      <c r="Q518" s="193"/>
      <c r="R518" s="193"/>
      <c r="S518" s="193"/>
      <c r="T518" s="194"/>
      <c r="AT518" s="189" t="s">
        <v>177</v>
      </c>
      <c r="AU518" s="189" t="s">
        <v>83</v>
      </c>
      <c r="AV518" s="11" t="s">
        <v>81</v>
      </c>
      <c r="AW518" s="11" t="s">
        <v>36</v>
      </c>
      <c r="AX518" s="11" t="s">
        <v>73</v>
      </c>
      <c r="AY518" s="189" t="s">
        <v>169</v>
      </c>
    </row>
    <row r="519" spans="2:51" s="12" customFormat="1" ht="13.5">
      <c r="B519" s="195"/>
      <c r="D519" s="188" t="s">
        <v>177</v>
      </c>
      <c r="E519" s="196" t="s">
        <v>5</v>
      </c>
      <c r="F519" s="197" t="s">
        <v>1038</v>
      </c>
      <c r="H519" s="198">
        <v>1</v>
      </c>
      <c r="I519" s="199"/>
      <c r="L519" s="195"/>
      <c r="M519" s="200"/>
      <c r="N519" s="201"/>
      <c r="O519" s="201"/>
      <c r="P519" s="201"/>
      <c r="Q519" s="201"/>
      <c r="R519" s="201"/>
      <c r="S519" s="201"/>
      <c r="T519" s="202"/>
      <c r="AT519" s="196" t="s">
        <v>177</v>
      </c>
      <c r="AU519" s="196" t="s">
        <v>83</v>
      </c>
      <c r="AV519" s="12" t="s">
        <v>83</v>
      </c>
      <c r="AW519" s="12" t="s">
        <v>36</v>
      </c>
      <c r="AX519" s="12" t="s">
        <v>73</v>
      </c>
      <c r="AY519" s="196" t="s">
        <v>169</v>
      </c>
    </row>
    <row r="520" spans="2:51" s="13" customFormat="1" ht="13.5">
      <c r="B520" s="203"/>
      <c r="D520" s="188" t="s">
        <v>177</v>
      </c>
      <c r="E520" s="204" t="s">
        <v>5</v>
      </c>
      <c r="F520" s="205" t="s">
        <v>182</v>
      </c>
      <c r="H520" s="206">
        <v>1</v>
      </c>
      <c r="I520" s="207"/>
      <c r="L520" s="203"/>
      <c r="M520" s="208"/>
      <c r="N520" s="209"/>
      <c r="O520" s="209"/>
      <c r="P520" s="209"/>
      <c r="Q520" s="209"/>
      <c r="R520" s="209"/>
      <c r="S520" s="209"/>
      <c r="T520" s="210"/>
      <c r="AT520" s="204" t="s">
        <v>177</v>
      </c>
      <c r="AU520" s="204" t="s">
        <v>83</v>
      </c>
      <c r="AV520" s="13" t="s">
        <v>123</v>
      </c>
      <c r="AW520" s="13" t="s">
        <v>36</v>
      </c>
      <c r="AX520" s="13" t="s">
        <v>81</v>
      </c>
      <c r="AY520" s="204" t="s">
        <v>169</v>
      </c>
    </row>
    <row r="521" spans="2:65" s="1" customFormat="1" ht="25.5" customHeight="1">
      <c r="B521" s="174"/>
      <c r="C521" s="175" t="s">
        <v>620</v>
      </c>
      <c r="D521" s="175" t="s">
        <v>172</v>
      </c>
      <c r="E521" s="176" t="s">
        <v>1046</v>
      </c>
      <c r="F521" s="177" t="s">
        <v>1047</v>
      </c>
      <c r="G521" s="178" t="s">
        <v>190</v>
      </c>
      <c r="H521" s="179">
        <v>1</v>
      </c>
      <c r="I521" s="180"/>
      <c r="J521" s="181">
        <f>ROUND(I521*H521,2)</f>
        <v>0</v>
      </c>
      <c r="K521" s="177" t="s">
        <v>5</v>
      </c>
      <c r="L521" s="41"/>
      <c r="M521" s="182" t="s">
        <v>5</v>
      </c>
      <c r="N521" s="183" t="s">
        <v>44</v>
      </c>
      <c r="O521" s="42"/>
      <c r="P521" s="184">
        <f>O521*H521</f>
        <v>0</v>
      </c>
      <c r="Q521" s="184">
        <v>0</v>
      </c>
      <c r="R521" s="184">
        <f>Q521*H521</f>
        <v>0</v>
      </c>
      <c r="S521" s="184">
        <v>0</v>
      </c>
      <c r="T521" s="185">
        <f>S521*H521</f>
        <v>0</v>
      </c>
      <c r="AR521" s="24" t="s">
        <v>253</v>
      </c>
      <c r="AT521" s="24" t="s">
        <v>172</v>
      </c>
      <c r="AU521" s="24" t="s">
        <v>83</v>
      </c>
      <c r="AY521" s="24" t="s">
        <v>169</v>
      </c>
      <c r="BE521" s="186">
        <f>IF(N521="základní",J521,0)</f>
        <v>0</v>
      </c>
      <c r="BF521" s="186">
        <f>IF(N521="snížená",J521,0)</f>
        <v>0</v>
      </c>
      <c r="BG521" s="186">
        <f>IF(N521="zákl. přenesená",J521,0)</f>
        <v>0</v>
      </c>
      <c r="BH521" s="186">
        <f>IF(N521="sníž. přenesená",J521,0)</f>
        <v>0</v>
      </c>
      <c r="BI521" s="186">
        <f>IF(N521="nulová",J521,0)</f>
        <v>0</v>
      </c>
      <c r="BJ521" s="24" t="s">
        <v>81</v>
      </c>
      <c r="BK521" s="186">
        <f>ROUND(I521*H521,2)</f>
        <v>0</v>
      </c>
      <c r="BL521" s="24" t="s">
        <v>253</v>
      </c>
      <c r="BM521" s="24" t="s">
        <v>1048</v>
      </c>
    </row>
    <row r="522" spans="2:51" s="11" customFormat="1" ht="13.5">
      <c r="B522" s="187"/>
      <c r="D522" s="188" t="s">
        <v>177</v>
      </c>
      <c r="E522" s="189" t="s">
        <v>5</v>
      </c>
      <c r="F522" s="190" t="s">
        <v>1049</v>
      </c>
      <c r="H522" s="189" t="s">
        <v>5</v>
      </c>
      <c r="I522" s="191"/>
      <c r="L522" s="187"/>
      <c r="M522" s="192"/>
      <c r="N522" s="193"/>
      <c r="O522" s="193"/>
      <c r="P522" s="193"/>
      <c r="Q522" s="193"/>
      <c r="R522" s="193"/>
      <c r="S522" s="193"/>
      <c r="T522" s="194"/>
      <c r="AT522" s="189" t="s">
        <v>177</v>
      </c>
      <c r="AU522" s="189" t="s">
        <v>83</v>
      </c>
      <c r="AV522" s="11" t="s">
        <v>81</v>
      </c>
      <c r="AW522" s="11" t="s">
        <v>36</v>
      </c>
      <c r="AX522" s="11" t="s">
        <v>73</v>
      </c>
      <c r="AY522" s="189" t="s">
        <v>169</v>
      </c>
    </row>
    <row r="523" spans="2:51" s="12" customFormat="1" ht="13.5">
      <c r="B523" s="195"/>
      <c r="D523" s="188" t="s">
        <v>177</v>
      </c>
      <c r="E523" s="196" t="s">
        <v>5</v>
      </c>
      <c r="F523" s="197" t="s">
        <v>1050</v>
      </c>
      <c r="H523" s="198">
        <v>1</v>
      </c>
      <c r="I523" s="199"/>
      <c r="L523" s="195"/>
      <c r="M523" s="200"/>
      <c r="N523" s="201"/>
      <c r="O523" s="201"/>
      <c r="P523" s="201"/>
      <c r="Q523" s="201"/>
      <c r="R523" s="201"/>
      <c r="S523" s="201"/>
      <c r="T523" s="202"/>
      <c r="AT523" s="196" t="s">
        <v>177</v>
      </c>
      <c r="AU523" s="196" t="s">
        <v>83</v>
      </c>
      <c r="AV523" s="12" t="s">
        <v>83</v>
      </c>
      <c r="AW523" s="12" t="s">
        <v>36</v>
      </c>
      <c r="AX523" s="12" t="s">
        <v>73</v>
      </c>
      <c r="AY523" s="196" t="s">
        <v>169</v>
      </c>
    </row>
    <row r="524" spans="2:51" s="13" customFormat="1" ht="13.5">
      <c r="B524" s="203"/>
      <c r="D524" s="188" t="s">
        <v>177</v>
      </c>
      <c r="E524" s="204" t="s">
        <v>5</v>
      </c>
      <c r="F524" s="205" t="s">
        <v>182</v>
      </c>
      <c r="H524" s="206">
        <v>1</v>
      </c>
      <c r="I524" s="207"/>
      <c r="L524" s="203"/>
      <c r="M524" s="208"/>
      <c r="N524" s="209"/>
      <c r="O524" s="209"/>
      <c r="P524" s="209"/>
      <c r="Q524" s="209"/>
      <c r="R524" s="209"/>
      <c r="S524" s="209"/>
      <c r="T524" s="210"/>
      <c r="AT524" s="204" t="s">
        <v>177</v>
      </c>
      <c r="AU524" s="204" t="s">
        <v>83</v>
      </c>
      <c r="AV524" s="13" t="s">
        <v>123</v>
      </c>
      <c r="AW524" s="13" t="s">
        <v>36</v>
      </c>
      <c r="AX524" s="13" t="s">
        <v>81</v>
      </c>
      <c r="AY524" s="204" t="s">
        <v>169</v>
      </c>
    </row>
    <row r="525" spans="2:65" s="1" customFormat="1" ht="25.5" customHeight="1">
      <c r="B525" s="174"/>
      <c r="C525" s="175" t="s">
        <v>625</v>
      </c>
      <c r="D525" s="175" t="s">
        <v>172</v>
      </c>
      <c r="E525" s="176" t="s">
        <v>1051</v>
      </c>
      <c r="F525" s="177" t="s">
        <v>1052</v>
      </c>
      <c r="G525" s="178" t="s">
        <v>190</v>
      </c>
      <c r="H525" s="179">
        <v>1</v>
      </c>
      <c r="I525" s="180"/>
      <c r="J525" s="181">
        <f>ROUND(I525*H525,2)</f>
        <v>0</v>
      </c>
      <c r="K525" s="177" t="s">
        <v>381</v>
      </c>
      <c r="L525" s="41"/>
      <c r="M525" s="182" t="s">
        <v>5</v>
      </c>
      <c r="N525" s="183" t="s">
        <v>44</v>
      </c>
      <c r="O525" s="42"/>
      <c r="P525" s="184">
        <f>O525*H525</f>
        <v>0</v>
      </c>
      <c r="Q525" s="184">
        <v>0</v>
      </c>
      <c r="R525" s="184">
        <f>Q525*H525</f>
        <v>0</v>
      </c>
      <c r="S525" s="184">
        <v>0</v>
      </c>
      <c r="T525" s="185">
        <f>S525*H525</f>
        <v>0</v>
      </c>
      <c r="AR525" s="24" t="s">
        <v>253</v>
      </c>
      <c r="AT525" s="24" t="s">
        <v>172</v>
      </c>
      <c r="AU525" s="24" t="s">
        <v>83</v>
      </c>
      <c r="AY525" s="24" t="s">
        <v>169</v>
      </c>
      <c r="BE525" s="186">
        <f>IF(N525="základní",J525,0)</f>
        <v>0</v>
      </c>
      <c r="BF525" s="186">
        <f>IF(N525="snížená",J525,0)</f>
        <v>0</v>
      </c>
      <c r="BG525" s="186">
        <f>IF(N525="zákl. přenesená",J525,0)</f>
        <v>0</v>
      </c>
      <c r="BH525" s="186">
        <f>IF(N525="sníž. přenesená",J525,0)</f>
        <v>0</v>
      </c>
      <c r="BI525" s="186">
        <f>IF(N525="nulová",J525,0)</f>
        <v>0</v>
      </c>
      <c r="BJ525" s="24" t="s">
        <v>81</v>
      </c>
      <c r="BK525" s="186">
        <f>ROUND(I525*H525,2)</f>
        <v>0</v>
      </c>
      <c r="BL525" s="24" t="s">
        <v>253</v>
      </c>
      <c r="BM525" s="24" t="s">
        <v>1053</v>
      </c>
    </row>
    <row r="526" spans="2:51" s="11" customFormat="1" ht="13.5">
      <c r="B526" s="187"/>
      <c r="D526" s="188" t="s">
        <v>177</v>
      </c>
      <c r="E526" s="189" t="s">
        <v>5</v>
      </c>
      <c r="F526" s="190" t="s">
        <v>1049</v>
      </c>
      <c r="H526" s="189" t="s">
        <v>5</v>
      </c>
      <c r="I526" s="191"/>
      <c r="L526" s="187"/>
      <c r="M526" s="192"/>
      <c r="N526" s="193"/>
      <c r="O526" s="193"/>
      <c r="P526" s="193"/>
      <c r="Q526" s="193"/>
      <c r="R526" s="193"/>
      <c r="S526" s="193"/>
      <c r="T526" s="194"/>
      <c r="AT526" s="189" t="s">
        <v>177</v>
      </c>
      <c r="AU526" s="189" t="s">
        <v>83</v>
      </c>
      <c r="AV526" s="11" t="s">
        <v>81</v>
      </c>
      <c r="AW526" s="11" t="s">
        <v>36</v>
      </c>
      <c r="AX526" s="11" t="s">
        <v>73</v>
      </c>
      <c r="AY526" s="189" t="s">
        <v>169</v>
      </c>
    </row>
    <row r="527" spans="2:51" s="12" customFormat="1" ht="13.5">
      <c r="B527" s="195"/>
      <c r="D527" s="188" t="s">
        <v>177</v>
      </c>
      <c r="E527" s="196" t="s">
        <v>5</v>
      </c>
      <c r="F527" s="197" t="s">
        <v>1054</v>
      </c>
      <c r="H527" s="198">
        <v>1</v>
      </c>
      <c r="I527" s="199"/>
      <c r="L527" s="195"/>
      <c r="M527" s="200"/>
      <c r="N527" s="201"/>
      <c r="O527" s="201"/>
      <c r="P527" s="201"/>
      <c r="Q527" s="201"/>
      <c r="R527" s="201"/>
      <c r="S527" s="201"/>
      <c r="T527" s="202"/>
      <c r="AT527" s="196" t="s">
        <v>177</v>
      </c>
      <c r="AU527" s="196" t="s">
        <v>83</v>
      </c>
      <c r="AV527" s="12" t="s">
        <v>83</v>
      </c>
      <c r="AW527" s="12" t="s">
        <v>36</v>
      </c>
      <c r="AX527" s="12" t="s">
        <v>73</v>
      </c>
      <c r="AY527" s="196" t="s">
        <v>169</v>
      </c>
    </row>
    <row r="528" spans="2:51" s="13" customFormat="1" ht="13.5">
      <c r="B528" s="203"/>
      <c r="D528" s="188" t="s">
        <v>177</v>
      </c>
      <c r="E528" s="204" t="s">
        <v>5</v>
      </c>
      <c r="F528" s="205" t="s">
        <v>182</v>
      </c>
      <c r="H528" s="206">
        <v>1</v>
      </c>
      <c r="I528" s="207"/>
      <c r="L528" s="203"/>
      <c r="M528" s="208"/>
      <c r="N528" s="209"/>
      <c r="O528" s="209"/>
      <c r="P528" s="209"/>
      <c r="Q528" s="209"/>
      <c r="R528" s="209"/>
      <c r="S528" s="209"/>
      <c r="T528" s="210"/>
      <c r="AT528" s="204" t="s">
        <v>177</v>
      </c>
      <c r="AU528" s="204" t="s">
        <v>83</v>
      </c>
      <c r="AV528" s="13" t="s">
        <v>123</v>
      </c>
      <c r="AW528" s="13" t="s">
        <v>36</v>
      </c>
      <c r="AX528" s="13" t="s">
        <v>81</v>
      </c>
      <c r="AY528" s="204" t="s">
        <v>169</v>
      </c>
    </row>
    <row r="529" spans="2:65" s="1" customFormat="1" ht="38.25" customHeight="1">
      <c r="B529" s="174"/>
      <c r="C529" s="175" t="s">
        <v>630</v>
      </c>
      <c r="D529" s="175" t="s">
        <v>172</v>
      </c>
      <c r="E529" s="176" t="s">
        <v>1055</v>
      </c>
      <c r="F529" s="177" t="s">
        <v>1056</v>
      </c>
      <c r="G529" s="178" t="s">
        <v>482</v>
      </c>
      <c r="H529" s="229"/>
      <c r="I529" s="180"/>
      <c r="J529" s="181">
        <f>ROUND(I529*H529,2)</f>
        <v>0</v>
      </c>
      <c r="K529" s="177" t="s">
        <v>175</v>
      </c>
      <c r="L529" s="41"/>
      <c r="M529" s="182" t="s">
        <v>5</v>
      </c>
      <c r="N529" s="183" t="s">
        <v>44</v>
      </c>
      <c r="O529" s="42"/>
      <c r="P529" s="184">
        <f>O529*H529</f>
        <v>0</v>
      </c>
      <c r="Q529" s="184">
        <v>0</v>
      </c>
      <c r="R529" s="184">
        <f>Q529*H529</f>
        <v>0</v>
      </c>
      <c r="S529" s="184">
        <v>0</v>
      </c>
      <c r="T529" s="185">
        <f>S529*H529</f>
        <v>0</v>
      </c>
      <c r="AR529" s="24" t="s">
        <v>253</v>
      </c>
      <c r="AT529" s="24" t="s">
        <v>172</v>
      </c>
      <c r="AU529" s="24" t="s">
        <v>83</v>
      </c>
      <c r="AY529" s="24" t="s">
        <v>169</v>
      </c>
      <c r="BE529" s="186">
        <f>IF(N529="základní",J529,0)</f>
        <v>0</v>
      </c>
      <c r="BF529" s="186">
        <f>IF(N529="snížená",J529,0)</f>
        <v>0</v>
      </c>
      <c r="BG529" s="186">
        <f>IF(N529="zákl. přenesená",J529,0)</f>
        <v>0</v>
      </c>
      <c r="BH529" s="186">
        <f>IF(N529="sníž. přenesená",J529,0)</f>
        <v>0</v>
      </c>
      <c r="BI529" s="186">
        <f>IF(N529="nulová",J529,0)</f>
        <v>0</v>
      </c>
      <c r="BJ529" s="24" t="s">
        <v>81</v>
      </c>
      <c r="BK529" s="186">
        <f>ROUND(I529*H529,2)</f>
        <v>0</v>
      </c>
      <c r="BL529" s="24" t="s">
        <v>253</v>
      </c>
      <c r="BM529" s="24" t="s">
        <v>1057</v>
      </c>
    </row>
    <row r="530" spans="2:63" s="10" customFormat="1" ht="29.85" customHeight="1">
      <c r="B530" s="161"/>
      <c r="D530" s="162" t="s">
        <v>72</v>
      </c>
      <c r="E530" s="172" t="s">
        <v>571</v>
      </c>
      <c r="F530" s="172" t="s">
        <v>572</v>
      </c>
      <c r="I530" s="164"/>
      <c r="J530" s="173">
        <f>BK530</f>
        <v>0</v>
      </c>
      <c r="L530" s="161"/>
      <c r="M530" s="166"/>
      <c r="N530" s="167"/>
      <c r="O530" s="167"/>
      <c r="P530" s="168">
        <f>SUM(P531:P539)</f>
        <v>0</v>
      </c>
      <c r="Q530" s="167"/>
      <c r="R530" s="168">
        <f>SUM(R531:R539)</f>
        <v>0.01225</v>
      </c>
      <c r="S530" s="167"/>
      <c r="T530" s="169">
        <f>SUM(T531:T539)</f>
        <v>0</v>
      </c>
      <c r="AR530" s="162" t="s">
        <v>83</v>
      </c>
      <c r="AT530" s="170" t="s">
        <v>72</v>
      </c>
      <c r="AU530" s="170" t="s">
        <v>81</v>
      </c>
      <c r="AY530" s="162" t="s">
        <v>169</v>
      </c>
      <c r="BK530" s="171">
        <f>SUM(BK531:BK539)</f>
        <v>0</v>
      </c>
    </row>
    <row r="531" spans="2:65" s="1" customFormat="1" ht="16.5" customHeight="1">
      <c r="B531" s="174"/>
      <c r="C531" s="175" t="s">
        <v>635</v>
      </c>
      <c r="D531" s="175" t="s">
        <v>172</v>
      </c>
      <c r="E531" s="176" t="s">
        <v>574</v>
      </c>
      <c r="F531" s="177" t="s">
        <v>575</v>
      </c>
      <c r="G531" s="178" t="s">
        <v>94</v>
      </c>
      <c r="H531" s="179">
        <v>25</v>
      </c>
      <c r="I531" s="180"/>
      <c r="J531" s="181">
        <f>ROUND(I531*H531,2)</f>
        <v>0</v>
      </c>
      <c r="K531" s="177" t="s">
        <v>175</v>
      </c>
      <c r="L531" s="41"/>
      <c r="M531" s="182" t="s">
        <v>5</v>
      </c>
      <c r="N531" s="183" t="s">
        <v>44</v>
      </c>
      <c r="O531" s="42"/>
      <c r="P531" s="184">
        <f>O531*H531</f>
        <v>0</v>
      </c>
      <c r="Q531" s="184">
        <v>0.0002</v>
      </c>
      <c r="R531" s="184">
        <f>Q531*H531</f>
        <v>0.005</v>
      </c>
      <c r="S531" s="184">
        <v>0</v>
      </c>
      <c r="T531" s="185">
        <f>S531*H531</f>
        <v>0</v>
      </c>
      <c r="AR531" s="24" t="s">
        <v>253</v>
      </c>
      <c r="AT531" s="24" t="s">
        <v>172</v>
      </c>
      <c r="AU531" s="24" t="s">
        <v>83</v>
      </c>
      <c r="AY531" s="24" t="s">
        <v>169</v>
      </c>
      <c r="BE531" s="186">
        <f>IF(N531="základní",J531,0)</f>
        <v>0</v>
      </c>
      <c r="BF531" s="186">
        <f>IF(N531="snížená",J531,0)</f>
        <v>0</v>
      </c>
      <c r="BG531" s="186">
        <f>IF(N531="zákl. přenesená",J531,0)</f>
        <v>0</v>
      </c>
      <c r="BH531" s="186">
        <f>IF(N531="sníž. přenesená",J531,0)</f>
        <v>0</v>
      </c>
      <c r="BI531" s="186">
        <f>IF(N531="nulová",J531,0)</f>
        <v>0</v>
      </c>
      <c r="BJ531" s="24" t="s">
        <v>81</v>
      </c>
      <c r="BK531" s="186">
        <f>ROUND(I531*H531,2)</f>
        <v>0</v>
      </c>
      <c r="BL531" s="24" t="s">
        <v>253</v>
      </c>
      <c r="BM531" s="24" t="s">
        <v>576</v>
      </c>
    </row>
    <row r="532" spans="2:51" s="12" customFormat="1" ht="13.5">
      <c r="B532" s="195"/>
      <c r="D532" s="188" t="s">
        <v>177</v>
      </c>
      <c r="E532" s="196" t="s">
        <v>5</v>
      </c>
      <c r="F532" s="197" t="s">
        <v>106</v>
      </c>
      <c r="H532" s="198">
        <v>25</v>
      </c>
      <c r="I532" s="199"/>
      <c r="L532" s="195"/>
      <c r="M532" s="200"/>
      <c r="N532" s="201"/>
      <c r="O532" s="201"/>
      <c r="P532" s="201"/>
      <c r="Q532" s="201"/>
      <c r="R532" s="201"/>
      <c r="S532" s="201"/>
      <c r="T532" s="202"/>
      <c r="AT532" s="196" t="s">
        <v>177</v>
      </c>
      <c r="AU532" s="196" t="s">
        <v>83</v>
      </c>
      <c r="AV532" s="12" t="s">
        <v>83</v>
      </c>
      <c r="AW532" s="12" t="s">
        <v>36</v>
      </c>
      <c r="AX532" s="12" t="s">
        <v>73</v>
      </c>
      <c r="AY532" s="196" t="s">
        <v>169</v>
      </c>
    </row>
    <row r="533" spans="2:51" s="13" customFormat="1" ht="13.5">
      <c r="B533" s="203"/>
      <c r="D533" s="188" t="s">
        <v>177</v>
      </c>
      <c r="E533" s="204" t="s">
        <v>5</v>
      </c>
      <c r="F533" s="205" t="s">
        <v>182</v>
      </c>
      <c r="H533" s="206">
        <v>25</v>
      </c>
      <c r="I533" s="207"/>
      <c r="L533" s="203"/>
      <c r="M533" s="208"/>
      <c r="N533" s="209"/>
      <c r="O533" s="209"/>
      <c r="P533" s="209"/>
      <c r="Q533" s="209"/>
      <c r="R533" s="209"/>
      <c r="S533" s="209"/>
      <c r="T533" s="210"/>
      <c r="AT533" s="204" t="s">
        <v>177</v>
      </c>
      <c r="AU533" s="204" t="s">
        <v>83</v>
      </c>
      <c r="AV533" s="13" t="s">
        <v>123</v>
      </c>
      <c r="AW533" s="13" t="s">
        <v>36</v>
      </c>
      <c r="AX533" s="13" t="s">
        <v>81</v>
      </c>
      <c r="AY533" s="204" t="s">
        <v>169</v>
      </c>
    </row>
    <row r="534" spans="2:65" s="1" customFormat="1" ht="25.5" customHeight="1">
      <c r="B534" s="174"/>
      <c r="C534" s="175" t="s">
        <v>641</v>
      </c>
      <c r="D534" s="175" t="s">
        <v>172</v>
      </c>
      <c r="E534" s="176" t="s">
        <v>578</v>
      </c>
      <c r="F534" s="177" t="s">
        <v>579</v>
      </c>
      <c r="G534" s="178" t="s">
        <v>94</v>
      </c>
      <c r="H534" s="179">
        <v>25</v>
      </c>
      <c r="I534" s="180"/>
      <c r="J534" s="181">
        <f>ROUND(I534*H534,2)</f>
        <v>0</v>
      </c>
      <c r="K534" s="177" t="s">
        <v>175</v>
      </c>
      <c r="L534" s="41"/>
      <c r="M534" s="182" t="s">
        <v>5</v>
      </c>
      <c r="N534" s="183" t="s">
        <v>44</v>
      </c>
      <c r="O534" s="42"/>
      <c r="P534" s="184">
        <f>O534*H534</f>
        <v>0</v>
      </c>
      <c r="Q534" s="184">
        <v>0.00029</v>
      </c>
      <c r="R534" s="184">
        <f>Q534*H534</f>
        <v>0.00725</v>
      </c>
      <c r="S534" s="184">
        <v>0</v>
      </c>
      <c r="T534" s="185">
        <f>S534*H534</f>
        <v>0</v>
      </c>
      <c r="AR534" s="24" t="s">
        <v>253</v>
      </c>
      <c r="AT534" s="24" t="s">
        <v>172</v>
      </c>
      <c r="AU534" s="24" t="s">
        <v>83</v>
      </c>
      <c r="AY534" s="24" t="s">
        <v>169</v>
      </c>
      <c r="BE534" s="186">
        <f>IF(N534="základní",J534,0)</f>
        <v>0</v>
      </c>
      <c r="BF534" s="186">
        <f>IF(N534="snížená",J534,0)</f>
        <v>0</v>
      </c>
      <c r="BG534" s="186">
        <f>IF(N534="zákl. přenesená",J534,0)</f>
        <v>0</v>
      </c>
      <c r="BH534" s="186">
        <f>IF(N534="sníž. přenesená",J534,0)</f>
        <v>0</v>
      </c>
      <c r="BI534" s="186">
        <f>IF(N534="nulová",J534,0)</f>
        <v>0</v>
      </c>
      <c r="BJ534" s="24" t="s">
        <v>81</v>
      </c>
      <c r="BK534" s="186">
        <f>ROUND(I534*H534,2)</f>
        <v>0</v>
      </c>
      <c r="BL534" s="24" t="s">
        <v>253</v>
      </c>
      <c r="BM534" s="24" t="s">
        <v>580</v>
      </c>
    </row>
    <row r="535" spans="2:51" s="11" customFormat="1" ht="13.5">
      <c r="B535" s="187"/>
      <c r="D535" s="188" t="s">
        <v>177</v>
      </c>
      <c r="E535" s="189" t="s">
        <v>5</v>
      </c>
      <c r="F535" s="190" t="s">
        <v>581</v>
      </c>
      <c r="H535" s="189" t="s">
        <v>5</v>
      </c>
      <c r="I535" s="191"/>
      <c r="L535" s="187"/>
      <c r="M535" s="192"/>
      <c r="N535" s="193"/>
      <c r="O535" s="193"/>
      <c r="P535" s="193"/>
      <c r="Q535" s="193"/>
      <c r="R535" s="193"/>
      <c r="S535" s="193"/>
      <c r="T535" s="194"/>
      <c r="AT535" s="189" t="s">
        <v>177</v>
      </c>
      <c r="AU535" s="189" t="s">
        <v>83</v>
      </c>
      <c r="AV535" s="11" t="s">
        <v>81</v>
      </c>
      <c r="AW535" s="11" t="s">
        <v>36</v>
      </c>
      <c r="AX535" s="11" t="s">
        <v>73</v>
      </c>
      <c r="AY535" s="189" t="s">
        <v>169</v>
      </c>
    </row>
    <row r="536" spans="2:51" s="12" customFormat="1" ht="13.5">
      <c r="B536" s="195"/>
      <c r="D536" s="188" t="s">
        <v>177</v>
      </c>
      <c r="E536" s="196" t="s">
        <v>5</v>
      </c>
      <c r="F536" s="197" t="s">
        <v>108</v>
      </c>
      <c r="H536" s="198">
        <v>25</v>
      </c>
      <c r="I536" s="199"/>
      <c r="L536" s="195"/>
      <c r="M536" s="200"/>
      <c r="N536" s="201"/>
      <c r="O536" s="201"/>
      <c r="P536" s="201"/>
      <c r="Q536" s="201"/>
      <c r="R536" s="201"/>
      <c r="S536" s="201"/>
      <c r="T536" s="202"/>
      <c r="AT536" s="196" t="s">
        <v>177</v>
      </c>
      <c r="AU536" s="196" t="s">
        <v>83</v>
      </c>
      <c r="AV536" s="12" t="s">
        <v>83</v>
      </c>
      <c r="AW536" s="12" t="s">
        <v>36</v>
      </c>
      <c r="AX536" s="12" t="s">
        <v>73</v>
      </c>
      <c r="AY536" s="196" t="s">
        <v>169</v>
      </c>
    </row>
    <row r="537" spans="2:51" s="11" customFormat="1" ht="13.5">
      <c r="B537" s="187"/>
      <c r="D537" s="188" t="s">
        <v>177</v>
      </c>
      <c r="E537" s="189" t="s">
        <v>5</v>
      </c>
      <c r="F537" s="190" t="s">
        <v>582</v>
      </c>
      <c r="H537" s="189" t="s">
        <v>5</v>
      </c>
      <c r="I537" s="191"/>
      <c r="L537" s="187"/>
      <c r="M537" s="192"/>
      <c r="N537" s="193"/>
      <c r="O537" s="193"/>
      <c r="P537" s="193"/>
      <c r="Q537" s="193"/>
      <c r="R537" s="193"/>
      <c r="S537" s="193"/>
      <c r="T537" s="194"/>
      <c r="AT537" s="189" t="s">
        <v>177</v>
      </c>
      <c r="AU537" s="189" t="s">
        <v>83</v>
      </c>
      <c r="AV537" s="11" t="s">
        <v>81</v>
      </c>
      <c r="AW537" s="11" t="s">
        <v>36</v>
      </c>
      <c r="AX537" s="11" t="s">
        <v>73</v>
      </c>
      <c r="AY537" s="189" t="s">
        <v>169</v>
      </c>
    </row>
    <row r="538" spans="2:51" s="14" customFormat="1" ht="13.5">
      <c r="B538" s="211"/>
      <c r="D538" s="188" t="s">
        <v>177</v>
      </c>
      <c r="E538" s="212" t="s">
        <v>583</v>
      </c>
      <c r="F538" s="213" t="s">
        <v>193</v>
      </c>
      <c r="H538" s="214">
        <v>25</v>
      </c>
      <c r="I538" s="215"/>
      <c r="L538" s="211"/>
      <c r="M538" s="216"/>
      <c r="N538" s="217"/>
      <c r="O538" s="217"/>
      <c r="P538" s="217"/>
      <c r="Q538" s="217"/>
      <c r="R538" s="217"/>
      <c r="S538" s="217"/>
      <c r="T538" s="218"/>
      <c r="AT538" s="212" t="s">
        <v>177</v>
      </c>
      <c r="AU538" s="212" t="s">
        <v>83</v>
      </c>
      <c r="AV538" s="14" t="s">
        <v>170</v>
      </c>
      <c r="AW538" s="14" t="s">
        <v>36</v>
      </c>
      <c r="AX538" s="14" t="s">
        <v>73</v>
      </c>
      <c r="AY538" s="212" t="s">
        <v>169</v>
      </c>
    </row>
    <row r="539" spans="2:51" s="13" customFormat="1" ht="13.5">
      <c r="B539" s="203"/>
      <c r="D539" s="188" t="s">
        <v>177</v>
      </c>
      <c r="E539" s="204" t="s">
        <v>106</v>
      </c>
      <c r="F539" s="205" t="s">
        <v>182</v>
      </c>
      <c r="H539" s="206">
        <v>25</v>
      </c>
      <c r="I539" s="207"/>
      <c r="L539" s="203"/>
      <c r="M539" s="208"/>
      <c r="N539" s="209"/>
      <c r="O539" s="209"/>
      <c r="P539" s="209"/>
      <c r="Q539" s="209"/>
      <c r="R539" s="209"/>
      <c r="S539" s="209"/>
      <c r="T539" s="210"/>
      <c r="AT539" s="204" t="s">
        <v>177</v>
      </c>
      <c r="AU539" s="204" t="s">
        <v>83</v>
      </c>
      <c r="AV539" s="13" t="s">
        <v>123</v>
      </c>
      <c r="AW539" s="13" t="s">
        <v>36</v>
      </c>
      <c r="AX539" s="13" t="s">
        <v>81</v>
      </c>
      <c r="AY539" s="204" t="s">
        <v>169</v>
      </c>
    </row>
    <row r="540" spans="2:63" s="10" customFormat="1" ht="37.35" customHeight="1">
      <c r="B540" s="161"/>
      <c r="D540" s="162" t="s">
        <v>72</v>
      </c>
      <c r="E540" s="163" t="s">
        <v>584</v>
      </c>
      <c r="F540" s="163" t="s">
        <v>585</v>
      </c>
      <c r="I540" s="164"/>
      <c r="J540" s="165">
        <f>BK540</f>
        <v>0</v>
      </c>
      <c r="L540" s="161"/>
      <c r="M540" s="166"/>
      <c r="N540" s="167"/>
      <c r="O540" s="167"/>
      <c r="P540" s="168">
        <f>P541</f>
        <v>0</v>
      </c>
      <c r="Q540" s="167"/>
      <c r="R540" s="168">
        <f>R541</f>
        <v>0</v>
      </c>
      <c r="S540" s="167"/>
      <c r="T540" s="169">
        <f>T541</f>
        <v>0</v>
      </c>
      <c r="AR540" s="162" t="s">
        <v>123</v>
      </c>
      <c r="AT540" s="170" t="s">
        <v>72</v>
      </c>
      <c r="AU540" s="170" t="s">
        <v>73</v>
      </c>
      <c r="AY540" s="162" t="s">
        <v>169</v>
      </c>
      <c r="BK540" s="171">
        <f>BK541</f>
        <v>0</v>
      </c>
    </row>
    <row r="541" spans="2:63" s="10" customFormat="1" ht="19.9" customHeight="1">
      <c r="B541" s="161"/>
      <c r="D541" s="162" t="s">
        <v>72</v>
      </c>
      <c r="E541" s="172" t="s">
        <v>586</v>
      </c>
      <c r="F541" s="172" t="s">
        <v>587</v>
      </c>
      <c r="I541" s="164"/>
      <c r="J541" s="173">
        <f>BK541</f>
        <v>0</v>
      </c>
      <c r="L541" s="161"/>
      <c r="M541" s="166"/>
      <c r="N541" s="167"/>
      <c r="O541" s="167"/>
      <c r="P541" s="168">
        <f>SUM(P542:P545)</f>
        <v>0</v>
      </c>
      <c r="Q541" s="167"/>
      <c r="R541" s="168">
        <f>SUM(R542:R545)</f>
        <v>0</v>
      </c>
      <c r="S541" s="167"/>
      <c r="T541" s="169">
        <f>SUM(T542:T545)</f>
        <v>0</v>
      </c>
      <c r="AR541" s="162" t="s">
        <v>123</v>
      </c>
      <c r="AT541" s="170" t="s">
        <v>72</v>
      </c>
      <c r="AU541" s="170" t="s">
        <v>81</v>
      </c>
      <c r="AY541" s="162" t="s">
        <v>169</v>
      </c>
      <c r="BK541" s="171">
        <f>SUM(BK542:BK545)</f>
        <v>0</v>
      </c>
    </row>
    <row r="542" spans="2:65" s="1" customFormat="1" ht="25.5" customHeight="1">
      <c r="B542" s="174"/>
      <c r="C542" s="175" t="s">
        <v>647</v>
      </c>
      <c r="D542" s="175" t="s">
        <v>172</v>
      </c>
      <c r="E542" s="176" t="s">
        <v>589</v>
      </c>
      <c r="F542" s="177" t="s">
        <v>590</v>
      </c>
      <c r="G542" s="178" t="s">
        <v>334</v>
      </c>
      <c r="H542" s="179">
        <v>200</v>
      </c>
      <c r="I542" s="180"/>
      <c r="J542" s="181">
        <f>ROUND(I542*H542,2)</f>
        <v>0</v>
      </c>
      <c r="K542" s="177" t="s">
        <v>381</v>
      </c>
      <c r="L542" s="41"/>
      <c r="M542" s="182" t="s">
        <v>5</v>
      </c>
      <c r="N542" s="183" t="s">
        <v>44</v>
      </c>
      <c r="O542" s="42"/>
      <c r="P542" s="184">
        <f>O542*H542</f>
        <v>0</v>
      </c>
      <c r="Q542" s="184">
        <v>0</v>
      </c>
      <c r="R542" s="184">
        <f>Q542*H542</f>
        <v>0</v>
      </c>
      <c r="S542" s="184">
        <v>0</v>
      </c>
      <c r="T542" s="185">
        <f>S542*H542</f>
        <v>0</v>
      </c>
      <c r="AR542" s="24" t="s">
        <v>591</v>
      </c>
      <c r="AT542" s="24" t="s">
        <v>172</v>
      </c>
      <c r="AU542" s="24" t="s">
        <v>83</v>
      </c>
      <c r="AY542" s="24" t="s">
        <v>169</v>
      </c>
      <c r="BE542" s="186">
        <f>IF(N542="základní",J542,0)</f>
        <v>0</v>
      </c>
      <c r="BF542" s="186">
        <f>IF(N542="snížená",J542,0)</f>
        <v>0</v>
      </c>
      <c r="BG542" s="186">
        <f>IF(N542="zákl. přenesená",J542,0)</f>
        <v>0</v>
      </c>
      <c r="BH542" s="186">
        <f>IF(N542="sníž. přenesená",J542,0)</f>
        <v>0</v>
      </c>
      <c r="BI542" s="186">
        <f>IF(N542="nulová",J542,0)</f>
        <v>0</v>
      </c>
      <c r="BJ542" s="24" t="s">
        <v>81</v>
      </c>
      <c r="BK542" s="186">
        <f>ROUND(I542*H542,2)</f>
        <v>0</v>
      </c>
      <c r="BL542" s="24" t="s">
        <v>591</v>
      </c>
      <c r="BM542" s="24" t="s">
        <v>592</v>
      </c>
    </row>
    <row r="543" spans="2:51" s="11" customFormat="1" ht="13.5">
      <c r="B543" s="187"/>
      <c r="D543" s="188" t="s">
        <v>177</v>
      </c>
      <c r="E543" s="189" t="s">
        <v>5</v>
      </c>
      <c r="F543" s="190" t="s">
        <v>593</v>
      </c>
      <c r="H543" s="189" t="s">
        <v>5</v>
      </c>
      <c r="I543" s="191"/>
      <c r="L543" s="187"/>
      <c r="M543" s="192"/>
      <c r="N543" s="193"/>
      <c r="O543" s="193"/>
      <c r="P543" s="193"/>
      <c r="Q543" s="193"/>
      <c r="R543" s="193"/>
      <c r="S543" s="193"/>
      <c r="T543" s="194"/>
      <c r="AT543" s="189" t="s">
        <v>177</v>
      </c>
      <c r="AU543" s="189" t="s">
        <v>83</v>
      </c>
      <c r="AV543" s="11" t="s">
        <v>81</v>
      </c>
      <c r="AW543" s="11" t="s">
        <v>36</v>
      </c>
      <c r="AX543" s="11" t="s">
        <v>73</v>
      </c>
      <c r="AY543" s="189" t="s">
        <v>169</v>
      </c>
    </row>
    <row r="544" spans="2:51" s="12" customFormat="1" ht="13.5">
      <c r="B544" s="195"/>
      <c r="D544" s="188" t="s">
        <v>177</v>
      </c>
      <c r="E544" s="196" t="s">
        <v>5</v>
      </c>
      <c r="F544" s="197" t="s">
        <v>1058</v>
      </c>
      <c r="H544" s="198">
        <v>200</v>
      </c>
      <c r="I544" s="199"/>
      <c r="L544" s="195"/>
      <c r="M544" s="200"/>
      <c r="N544" s="201"/>
      <c r="O544" s="201"/>
      <c r="P544" s="201"/>
      <c r="Q544" s="201"/>
      <c r="R544" s="201"/>
      <c r="S544" s="201"/>
      <c r="T544" s="202"/>
      <c r="AT544" s="196" t="s">
        <v>177</v>
      </c>
      <c r="AU544" s="196" t="s">
        <v>83</v>
      </c>
      <c r="AV544" s="12" t="s">
        <v>83</v>
      </c>
      <c r="AW544" s="12" t="s">
        <v>36</v>
      </c>
      <c r="AX544" s="12" t="s">
        <v>73</v>
      </c>
      <c r="AY544" s="196" t="s">
        <v>169</v>
      </c>
    </row>
    <row r="545" spans="2:51" s="13" customFormat="1" ht="13.5">
      <c r="B545" s="203"/>
      <c r="D545" s="188" t="s">
        <v>177</v>
      </c>
      <c r="E545" s="204" t="s">
        <v>5</v>
      </c>
      <c r="F545" s="205" t="s">
        <v>182</v>
      </c>
      <c r="H545" s="206">
        <v>200</v>
      </c>
      <c r="I545" s="207"/>
      <c r="L545" s="203"/>
      <c r="M545" s="208"/>
      <c r="N545" s="209"/>
      <c r="O545" s="209"/>
      <c r="P545" s="209"/>
      <c r="Q545" s="209"/>
      <c r="R545" s="209"/>
      <c r="S545" s="209"/>
      <c r="T545" s="210"/>
      <c r="AT545" s="204" t="s">
        <v>177</v>
      </c>
      <c r="AU545" s="204" t="s">
        <v>83</v>
      </c>
      <c r="AV545" s="13" t="s">
        <v>123</v>
      </c>
      <c r="AW545" s="13" t="s">
        <v>36</v>
      </c>
      <c r="AX545" s="13" t="s">
        <v>81</v>
      </c>
      <c r="AY545" s="204" t="s">
        <v>169</v>
      </c>
    </row>
    <row r="546" spans="2:63" s="10" customFormat="1" ht="37.35" customHeight="1">
      <c r="B546" s="161"/>
      <c r="D546" s="162" t="s">
        <v>72</v>
      </c>
      <c r="E546" s="163" t="s">
        <v>595</v>
      </c>
      <c r="F546" s="163" t="s">
        <v>596</v>
      </c>
      <c r="I546" s="164"/>
      <c r="J546" s="165">
        <f>BK546</f>
        <v>0</v>
      </c>
      <c r="L546" s="161"/>
      <c r="M546" s="166"/>
      <c r="N546" s="167"/>
      <c r="O546" s="167"/>
      <c r="P546" s="168">
        <f>P547+P563</f>
        <v>0</v>
      </c>
      <c r="Q546" s="167"/>
      <c r="R546" s="168">
        <f>R547+R563</f>
        <v>0</v>
      </c>
      <c r="S546" s="167"/>
      <c r="T546" s="169">
        <f>T547+T563</f>
        <v>0</v>
      </c>
      <c r="AR546" s="162" t="s">
        <v>204</v>
      </c>
      <c r="AT546" s="170" t="s">
        <v>72</v>
      </c>
      <c r="AU546" s="170" t="s">
        <v>73</v>
      </c>
      <c r="AY546" s="162" t="s">
        <v>169</v>
      </c>
      <c r="BK546" s="171">
        <f>BK547+BK563</f>
        <v>0</v>
      </c>
    </row>
    <row r="547" spans="2:63" s="10" customFormat="1" ht="19.9" customHeight="1">
      <c r="B547" s="161"/>
      <c r="D547" s="162" t="s">
        <v>72</v>
      </c>
      <c r="E547" s="172" t="s">
        <v>597</v>
      </c>
      <c r="F547" s="172" t="s">
        <v>598</v>
      </c>
      <c r="I547" s="164"/>
      <c r="J547" s="173">
        <f>BK547</f>
        <v>0</v>
      </c>
      <c r="L547" s="161"/>
      <c r="M547" s="166"/>
      <c r="N547" s="167"/>
      <c r="O547" s="167"/>
      <c r="P547" s="168">
        <f>SUM(P548:P562)</f>
        <v>0</v>
      </c>
      <c r="Q547" s="167"/>
      <c r="R547" s="168">
        <f>SUM(R548:R562)</f>
        <v>0</v>
      </c>
      <c r="S547" s="167"/>
      <c r="T547" s="169">
        <f>SUM(T548:T562)</f>
        <v>0</v>
      </c>
      <c r="AR547" s="162" t="s">
        <v>123</v>
      </c>
      <c r="AT547" s="170" t="s">
        <v>72</v>
      </c>
      <c r="AU547" s="170" t="s">
        <v>81</v>
      </c>
      <c r="AY547" s="162" t="s">
        <v>169</v>
      </c>
      <c r="BK547" s="171">
        <f>SUM(BK548:BK562)</f>
        <v>0</v>
      </c>
    </row>
    <row r="548" spans="2:65" s="1" customFormat="1" ht="16.5" customHeight="1">
      <c r="B548" s="174"/>
      <c r="C548" s="175" t="s">
        <v>652</v>
      </c>
      <c r="D548" s="175" t="s">
        <v>172</v>
      </c>
      <c r="E548" s="176" t="s">
        <v>600</v>
      </c>
      <c r="F548" s="177" t="s">
        <v>601</v>
      </c>
      <c r="G548" s="178" t="s">
        <v>207</v>
      </c>
      <c r="H548" s="179">
        <v>1</v>
      </c>
      <c r="I548" s="180"/>
      <c r="J548" s="181">
        <f>ROUND(I548*H548,2)</f>
        <v>0</v>
      </c>
      <c r="K548" s="177" t="s">
        <v>5</v>
      </c>
      <c r="L548" s="41"/>
      <c r="M548" s="182" t="s">
        <v>5</v>
      </c>
      <c r="N548" s="183" t="s">
        <v>44</v>
      </c>
      <c r="O548" s="42"/>
      <c r="P548" s="184">
        <f>O548*H548</f>
        <v>0</v>
      </c>
      <c r="Q548" s="184">
        <v>0</v>
      </c>
      <c r="R548" s="184">
        <f>Q548*H548</f>
        <v>0</v>
      </c>
      <c r="S548" s="184">
        <v>0</v>
      </c>
      <c r="T548" s="185">
        <f>S548*H548</f>
        <v>0</v>
      </c>
      <c r="AR548" s="24" t="s">
        <v>602</v>
      </c>
      <c r="AT548" s="24" t="s">
        <v>172</v>
      </c>
      <c r="AU548" s="24" t="s">
        <v>83</v>
      </c>
      <c r="AY548" s="24" t="s">
        <v>169</v>
      </c>
      <c r="BE548" s="186">
        <f>IF(N548="základní",J548,0)</f>
        <v>0</v>
      </c>
      <c r="BF548" s="186">
        <f>IF(N548="snížená",J548,0)</f>
        <v>0</v>
      </c>
      <c r="BG548" s="186">
        <f>IF(N548="zákl. přenesená",J548,0)</f>
        <v>0</v>
      </c>
      <c r="BH548" s="186">
        <f>IF(N548="sníž. přenesená",J548,0)</f>
        <v>0</v>
      </c>
      <c r="BI548" s="186">
        <f>IF(N548="nulová",J548,0)</f>
        <v>0</v>
      </c>
      <c r="BJ548" s="24" t="s">
        <v>81</v>
      </c>
      <c r="BK548" s="186">
        <f>ROUND(I548*H548,2)</f>
        <v>0</v>
      </c>
      <c r="BL548" s="24" t="s">
        <v>602</v>
      </c>
      <c r="BM548" s="24" t="s">
        <v>603</v>
      </c>
    </row>
    <row r="549" spans="2:47" s="1" customFormat="1" ht="54">
      <c r="B549" s="41"/>
      <c r="D549" s="188" t="s">
        <v>604</v>
      </c>
      <c r="F549" s="230" t="s">
        <v>605</v>
      </c>
      <c r="I549" s="231"/>
      <c r="L549" s="41"/>
      <c r="M549" s="232"/>
      <c r="N549" s="42"/>
      <c r="O549" s="42"/>
      <c r="P549" s="42"/>
      <c r="Q549" s="42"/>
      <c r="R549" s="42"/>
      <c r="S549" s="42"/>
      <c r="T549" s="70"/>
      <c r="AT549" s="24" t="s">
        <v>604</v>
      </c>
      <c r="AU549" s="24" t="s">
        <v>83</v>
      </c>
    </row>
    <row r="550" spans="2:65" s="1" customFormat="1" ht="16.5" customHeight="1">
      <c r="B550" s="174"/>
      <c r="C550" s="175" t="s">
        <v>1059</v>
      </c>
      <c r="D550" s="175" t="s">
        <v>172</v>
      </c>
      <c r="E550" s="176" t="s">
        <v>607</v>
      </c>
      <c r="F550" s="177" t="s">
        <v>608</v>
      </c>
      <c r="G550" s="178" t="s">
        <v>190</v>
      </c>
      <c r="H550" s="179">
        <v>1</v>
      </c>
      <c r="I550" s="180"/>
      <c r="J550" s="181">
        <f>ROUND(I550*H550,2)</f>
        <v>0</v>
      </c>
      <c r="K550" s="177" t="s">
        <v>5</v>
      </c>
      <c r="L550" s="41"/>
      <c r="M550" s="182" t="s">
        <v>5</v>
      </c>
      <c r="N550" s="183" t="s">
        <v>44</v>
      </c>
      <c r="O550" s="42"/>
      <c r="P550" s="184">
        <f>O550*H550</f>
        <v>0</v>
      </c>
      <c r="Q550" s="184">
        <v>0</v>
      </c>
      <c r="R550" s="184">
        <f>Q550*H550</f>
        <v>0</v>
      </c>
      <c r="S550" s="184">
        <v>0</v>
      </c>
      <c r="T550" s="185">
        <f>S550*H550</f>
        <v>0</v>
      </c>
      <c r="AR550" s="24" t="s">
        <v>602</v>
      </c>
      <c r="AT550" s="24" t="s">
        <v>172</v>
      </c>
      <c r="AU550" s="24" t="s">
        <v>83</v>
      </c>
      <c r="AY550" s="24" t="s">
        <v>169</v>
      </c>
      <c r="BE550" s="186">
        <f>IF(N550="základní",J550,0)</f>
        <v>0</v>
      </c>
      <c r="BF550" s="186">
        <f>IF(N550="snížená",J550,0)</f>
        <v>0</v>
      </c>
      <c r="BG550" s="186">
        <f>IF(N550="zákl. přenesená",J550,0)</f>
        <v>0</v>
      </c>
      <c r="BH550" s="186">
        <f>IF(N550="sníž. přenesená",J550,0)</f>
        <v>0</v>
      </c>
      <c r="BI550" s="186">
        <f>IF(N550="nulová",J550,0)</f>
        <v>0</v>
      </c>
      <c r="BJ550" s="24" t="s">
        <v>81</v>
      </c>
      <c r="BK550" s="186">
        <f>ROUND(I550*H550,2)</f>
        <v>0</v>
      </c>
      <c r="BL550" s="24" t="s">
        <v>602</v>
      </c>
      <c r="BM550" s="24" t="s">
        <v>609</v>
      </c>
    </row>
    <row r="551" spans="2:65" s="1" customFormat="1" ht="16.5" customHeight="1">
      <c r="B551" s="174"/>
      <c r="C551" s="175" t="s">
        <v>1060</v>
      </c>
      <c r="D551" s="175" t="s">
        <v>172</v>
      </c>
      <c r="E551" s="176" t="s">
        <v>611</v>
      </c>
      <c r="F551" s="177" t="s">
        <v>612</v>
      </c>
      <c r="G551" s="178" t="s">
        <v>207</v>
      </c>
      <c r="H551" s="179">
        <v>1</v>
      </c>
      <c r="I551" s="180"/>
      <c r="J551" s="181">
        <f>ROUND(I551*H551,2)</f>
        <v>0</v>
      </c>
      <c r="K551" s="177" t="s">
        <v>5</v>
      </c>
      <c r="L551" s="41"/>
      <c r="M551" s="182" t="s">
        <v>5</v>
      </c>
      <c r="N551" s="183" t="s">
        <v>44</v>
      </c>
      <c r="O551" s="42"/>
      <c r="P551" s="184">
        <f>O551*H551</f>
        <v>0</v>
      </c>
      <c r="Q551" s="184">
        <v>0</v>
      </c>
      <c r="R551" s="184">
        <f>Q551*H551</f>
        <v>0</v>
      </c>
      <c r="S551" s="184">
        <v>0</v>
      </c>
      <c r="T551" s="185">
        <f>S551*H551</f>
        <v>0</v>
      </c>
      <c r="AR551" s="24" t="s">
        <v>602</v>
      </c>
      <c r="AT551" s="24" t="s">
        <v>172</v>
      </c>
      <c r="AU551" s="24" t="s">
        <v>83</v>
      </c>
      <c r="AY551" s="24" t="s">
        <v>169</v>
      </c>
      <c r="BE551" s="186">
        <f>IF(N551="základní",J551,0)</f>
        <v>0</v>
      </c>
      <c r="BF551" s="186">
        <f>IF(N551="snížená",J551,0)</f>
        <v>0</v>
      </c>
      <c r="BG551" s="186">
        <f>IF(N551="zákl. přenesená",J551,0)</f>
        <v>0</v>
      </c>
      <c r="BH551" s="186">
        <f>IF(N551="sníž. přenesená",J551,0)</f>
        <v>0</v>
      </c>
      <c r="BI551" s="186">
        <f>IF(N551="nulová",J551,0)</f>
        <v>0</v>
      </c>
      <c r="BJ551" s="24" t="s">
        <v>81</v>
      </c>
      <c r="BK551" s="186">
        <f>ROUND(I551*H551,2)</f>
        <v>0</v>
      </c>
      <c r="BL551" s="24" t="s">
        <v>602</v>
      </c>
      <c r="BM551" s="24" t="s">
        <v>613</v>
      </c>
    </row>
    <row r="552" spans="2:47" s="1" customFormat="1" ht="67.5">
      <c r="B552" s="41"/>
      <c r="D552" s="188" t="s">
        <v>604</v>
      </c>
      <c r="F552" s="230" t="s">
        <v>614</v>
      </c>
      <c r="I552" s="231"/>
      <c r="L552" s="41"/>
      <c r="M552" s="232"/>
      <c r="N552" s="42"/>
      <c r="O552" s="42"/>
      <c r="P552" s="42"/>
      <c r="Q552" s="42"/>
      <c r="R552" s="42"/>
      <c r="S552" s="42"/>
      <c r="T552" s="70"/>
      <c r="AT552" s="24" t="s">
        <v>604</v>
      </c>
      <c r="AU552" s="24" t="s">
        <v>83</v>
      </c>
    </row>
    <row r="553" spans="2:65" s="1" customFormat="1" ht="16.5" customHeight="1">
      <c r="B553" s="174"/>
      <c r="C553" s="175" t="s">
        <v>1061</v>
      </c>
      <c r="D553" s="175" t="s">
        <v>172</v>
      </c>
      <c r="E553" s="176" t="s">
        <v>616</v>
      </c>
      <c r="F553" s="177" t="s">
        <v>617</v>
      </c>
      <c r="G553" s="178" t="s">
        <v>207</v>
      </c>
      <c r="H553" s="179">
        <v>1</v>
      </c>
      <c r="I553" s="180"/>
      <c r="J553" s="181">
        <f>ROUND(I553*H553,2)</f>
        <v>0</v>
      </c>
      <c r="K553" s="177" t="s">
        <v>5</v>
      </c>
      <c r="L553" s="41"/>
      <c r="M553" s="182" t="s">
        <v>5</v>
      </c>
      <c r="N553" s="183" t="s">
        <v>44</v>
      </c>
      <c r="O553" s="42"/>
      <c r="P553" s="184">
        <f>O553*H553</f>
        <v>0</v>
      </c>
      <c r="Q553" s="184">
        <v>0</v>
      </c>
      <c r="R553" s="184">
        <f>Q553*H553</f>
        <v>0</v>
      </c>
      <c r="S553" s="184">
        <v>0</v>
      </c>
      <c r="T553" s="185">
        <f>S553*H553</f>
        <v>0</v>
      </c>
      <c r="AR553" s="24" t="s">
        <v>602</v>
      </c>
      <c r="AT553" s="24" t="s">
        <v>172</v>
      </c>
      <c r="AU553" s="24" t="s">
        <v>83</v>
      </c>
      <c r="AY553" s="24" t="s">
        <v>169</v>
      </c>
      <c r="BE553" s="186">
        <f>IF(N553="základní",J553,0)</f>
        <v>0</v>
      </c>
      <c r="BF553" s="186">
        <f>IF(N553="snížená",J553,0)</f>
        <v>0</v>
      </c>
      <c r="BG553" s="186">
        <f>IF(N553="zákl. přenesená",J553,0)</f>
        <v>0</v>
      </c>
      <c r="BH553" s="186">
        <f>IF(N553="sníž. přenesená",J553,0)</f>
        <v>0</v>
      </c>
      <c r="BI553" s="186">
        <f>IF(N553="nulová",J553,0)</f>
        <v>0</v>
      </c>
      <c r="BJ553" s="24" t="s">
        <v>81</v>
      </c>
      <c r="BK553" s="186">
        <f>ROUND(I553*H553,2)</f>
        <v>0</v>
      </c>
      <c r="BL553" s="24" t="s">
        <v>602</v>
      </c>
      <c r="BM553" s="24" t="s">
        <v>618</v>
      </c>
    </row>
    <row r="554" spans="2:47" s="1" customFormat="1" ht="54">
      <c r="B554" s="41"/>
      <c r="D554" s="188" t="s">
        <v>604</v>
      </c>
      <c r="F554" s="230" t="s">
        <v>619</v>
      </c>
      <c r="I554" s="231"/>
      <c r="L554" s="41"/>
      <c r="M554" s="232"/>
      <c r="N554" s="42"/>
      <c r="O554" s="42"/>
      <c r="P554" s="42"/>
      <c r="Q554" s="42"/>
      <c r="R554" s="42"/>
      <c r="S554" s="42"/>
      <c r="T554" s="70"/>
      <c r="AT554" s="24" t="s">
        <v>604</v>
      </c>
      <c r="AU554" s="24" t="s">
        <v>83</v>
      </c>
    </row>
    <row r="555" spans="2:65" s="1" customFormat="1" ht="16.5" customHeight="1">
      <c r="B555" s="174"/>
      <c r="C555" s="175" t="s">
        <v>1062</v>
      </c>
      <c r="D555" s="175" t="s">
        <v>172</v>
      </c>
      <c r="E555" s="176" t="s">
        <v>621</v>
      </c>
      <c r="F555" s="177" t="s">
        <v>622</v>
      </c>
      <c r="G555" s="178" t="s">
        <v>207</v>
      </c>
      <c r="H555" s="179">
        <v>1</v>
      </c>
      <c r="I555" s="180"/>
      <c r="J555" s="181">
        <f>ROUND(I555*H555,2)</f>
        <v>0</v>
      </c>
      <c r="K555" s="177" t="s">
        <v>5</v>
      </c>
      <c r="L555" s="41"/>
      <c r="M555" s="182" t="s">
        <v>5</v>
      </c>
      <c r="N555" s="183" t="s">
        <v>44</v>
      </c>
      <c r="O555" s="42"/>
      <c r="P555" s="184">
        <f>O555*H555</f>
        <v>0</v>
      </c>
      <c r="Q555" s="184">
        <v>0</v>
      </c>
      <c r="R555" s="184">
        <f>Q555*H555</f>
        <v>0</v>
      </c>
      <c r="S555" s="184">
        <v>0</v>
      </c>
      <c r="T555" s="185">
        <f>S555*H555</f>
        <v>0</v>
      </c>
      <c r="AR555" s="24" t="s">
        <v>602</v>
      </c>
      <c r="AT555" s="24" t="s">
        <v>172</v>
      </c>
      <c r="AU555" s="24" t="s">
        <v>83</v>
      </c>
      <c r="AY555" s="24" t="s">
        <v>169</v>
      </c>
      <c r="BE555" s="186">
        <f>IF(N555="základní",J555,0)</f>
        <v>0</v>
      </c>
      <c r="BF555" s="186">
        <f>IF(N555="snížená",J555,0)</f>
        <v>0</v>
      </c>
      <c r="BG555" s="186">
        <f>IF(N555="zákl. přenesená",J555,0)</f>
        <v>0</v>
      </c>
      <c r="BH555" s="186">
        <f>IF(N555="sníž. přenesená",J555,0)</f>
        <v>0</v>
      </c>
      <c r="BI555" s="186">
        <f>IF(N555="nulová",J555,0)</f>
        <v>0</v>
      </c>
      <c r="BJ555" s="24" t="s">
        <v>81</v>
      </c>
      <c r="BK555" s="186">
        <f>ROUND(I555*H555,2)</f>
        <v>0</v>
      </c>
      <c r="BL555" s="24" t="s">
        <v>602</v>
      </c>
      <c r="BM555" s="24" t="s">
        <v>623</v>
      </c>
    </row>
    <row r="556" spans="2:47" s="1" customFormat="1" ht="54">
      <c r="B556" s="41"/>
      <c r="D556" s="188" t="s">
        <v>604</v>
      </c>
      <c r="F556" s="230" t="s">
        <v>624</v>
      </c>
      <c r="I556" s="231"/>
      <c r="L556" s="41"/>
      <c r="M556" s="232"/>
      <c r="N556" s="42"/>
      <c r="O556" s="42"/>
      <c r="P556" s="42"/>
      <c r="Q556" s="42"/>
      <c r="R556" s="42"/>
      <c r="S556" s="42"/>
      <c r="T556" s="70"/>
      <c r="AT556" s="24" t="s">
        <v>604</v>
      </c>
      <c r="AU556" s="24" t="s">
        <v>83</v>
      </c>
    </row>
    <row r="557" spans="2:65" s="1" customFormat="1" ht="16.5" customHeight="1">
      <c r="B557" s="174"/>
      <c r="C557" s="175" t="s">
        <v>1063</v>
      </c>
      <c r="D557" s="175" t="s">
        <v>172</v>
      </c>
      <c r="E557" s="176" t="s">
        <v>626</v>
      </c>
      <c r="F557" s="177" t="s">
        <v>627</v>
      </c>
      <c r="G557" s="178" t="s">
        <v>207</v>
      </c>
      <c r="H557" s="179">
        <v>1</v>
      </c>
      <c r="I557" s="180"/>
      <c r="J557" s="181">
        <f>ROUND(I557*H557,2)</f>
        <v>0</v>
      </c>
      <c r="K557" s="177" t="s">
        <v>5</v>
      </c>
      <c r="L557" s="41"/>
      <c r="M557" s="182" t="s">
        <v>5</v>
      </c>
      <c r="N557" s="183" t="s">
        <v>44</v>
      </c>
      <c r="O557" s="42"/>
      <c r="P557" s="184">
        <f>O557*H557</f>
        <v>0</v>
      </c>
      <c r="Q557" s="184">
        <v>0</v>
      </c>
      <c r="R557" s="184">
        <f>Q557*H557</f>
        <v>0</v>
      </c>
      <c r="S557" s="184">
        <v>0</v>
      </c>
      <c r="T557" s="185">
        <f>S557*H557</f>
        <v>0</v>
      </c>
      <c r="AR557" s="24" t="s">
        <v>602</v>
      </c>
      <c r="AT557" s="24" t="s">
        <v>172</v>
      </c>
      <c r="AU557" s="24" t="s">
        <v>83</v>
      </c>
      <c r="AY557" s="24" t="s">
        <v>169</v>
      </c>
      <c r="BE557" s="186">
        <f>IF(N557="základní",J557,0)</f>
        <v>0</v>
      </c>
      <c r="BF557" s="186">
        <f>IF(N557="snížená",J557,0)</f>
        <v>0</v>
      </c>
      <c r="BG557" s="186">
        <f>IF(N557="zákl. přenesená",J557,0)</f>
        <v>0</v>
      </c>
      <c r="BH557" s="186">
        <f>IF(N557="sníž. přenesená",J557,0)</f>
        <v>0</v>
      </c>
      <c r="BI557" s="186">
        <f>IF(N557="nulová",J557,0)</f>
        <v>0</v>
      </c>
      <c r="BJ557" s="24" t="s">
        <v>81</v>
      </c>
      <c r="BK557" s="186">
        <f>ROUND(I557*H557,2)</f>
        <v>0</v>
      </c>
      <c r="BL557" s="24" t="s">
        <v>602</v>
      </c>
      <c r="BM557" s="24" t="s">
        <v>628</v>
      </c>
    </row>
    <row r="558" spans="2:47" s="1" customFormat="1" ht="67.5">
      <c r="B558" s="41"/>
      <c r="D558" s="188" t="s">
        <v>604</v>
      </c>
      <c r="F558" s="230" t="s">
        <v>629</v>
      </c>
      <c r="I558" s="231"/>
      <c r="L558" s="41"/>
      <c r="M558" s="232"/>
      <c r="N558" s="42"/>
      <c r="O558" s="42"/>
      <c r="P558" s="42"/>
      <c r="Q558" s="42"/>
      <c r="R558" s="42"/>
      <c r="S558" s="42"/>
      <c r="T558" s="70"/>
      <c r="AT558" s="24" t="s">
        <v>604</v>
      </c>
      <c r="AU558" s="24" t="s">
        <v>83</v>
      </c>
    </row>
    <row r="559" spans="2:65" s="1" customFormat="1" ht="16.5" customHeight="1">
      <c r="B559" s="174"/>
      <c r="C559" s="175" t="s">
        <v>1064</v>
      </c>
      <c r="D559" s="175" t="s">
        <v>172</v>
      </c>
      <c r="E559" s="176" t="s">
        <v>631</v>
      </c>
      <c r="F559" s="177" t="s">
        <v>632</v>
      </c>
      <c r="G559" s="178" t="s">
        <v>207</v>
      </c>
      <c r="H559" s="179">
        <v>1</v>
      </c>
      <c r="I559" s="180"/>
      <c r="J559" s="181">
        <f>ROUND(I559*H559,2)</f>
        <v>0</v>
      </c>
      <c r="K559" s="177" t="s">
        <v>5</v>
      </c>
      <c r="L559" s="41"/>
      <c r="M559" s="182" t="s">
        <v>5</v>
      </c>
      <c r="N559" s="183" t="s">
        <v>44</v>
      </c>
      <c r="O559" s="42"/>
      <c r="P559" s="184">
        <f>O559*H559</f>
        <v>0</v>
      </c>
      <c r="Q559" s="184">
        <v>0</v>
      </c>
      <c r="R559" s="184">
        <f>Q559*H559</f>
        <v>0</v>
      </c>
      <c r="S559" s="184">
        <v>0</v>
      </c>
      <c r="T559" s="185">
        <f>S559*H559</f>
        <v>0</v>
      </c>
      <c r="AR559" s="24" t="s">
        <v>602</v>
      </c>
      <c r="AT559" s="24" t="s">
        <v>172</v>
      </c>
      <c r="AU559" s="24" t="s">
        <v>83</v>
      </c>
      <c r="AY559" s="24" t="s">
        <v>169</v>
      </c>
      <c r="BE559" s="186">
        <f>IF(N559="základní",J559,0)</f>
        <v>0</v>
      </c>
      <c r="BF559" s="186">
        <f>IF(N559="snížená",J559,0)</f>
        <v>0</v>
      </c>
      <c r="BG559" s="186">
        <f>IF(N559="zákl. přenesená",J559,0)</f>
        <v>0</v>
      </c>
      <c r="BH559" s="186">
        <f>IF(N559="sníž. přenesená",J559,0)</f>
        <v>0</v>
      </c>
      <c r="BI559" s="186">
        <f>IF(N559="nulová",J559,0)</f>
        <v>0</v>
      </c>
      <c r="BJ559" s="24" t="s">
        <v>81</v>
      </c>
      <c r="BK559" s="186">
        <f>ROUND(I559*H559,2)</f>
        <v>0</v>
      </c>
      <c r="BL559" s="24" t="s">
        <v>602</v>
      </c>
      <c r="BM559" s="24" t="s">
        <v>633</v>
      </c>
    </row>
    <row r="560" spans="2:47" s="1" customFormat="1" ht="108">
      <c r="B560" s="41"/>
      <c r="D560" s="188" t="s">
        <v>604</v>
      </c>
      <c r="F560" s="230" t="s">
        <v>634</v>
      </c>
      <c r="I560" s="231"/>
      <c r="L560" s="41"/>
      <c r="M560" s="232"/>
      <c r="N560" s="42"/>
      <c r="O560" s="42"/>
      <c r="P560" s="42"/>
      <c r="Q560" s="42"/>
      <c r="R560" s="42"/>
      <c r="S560" s="42"/>
      <c r="T560" s="70"/>
      <c r="AT560" s="24" t="s">
        <v>604</v>
      </c>
      <c r="AU560" s="24" t="s">
        <v>83</v>
      </c>
    </row>
    <row r="561" spans="2:65" s="1" customFormat="1" ht="25.5" customHeight="1">
      <c r="B561" s="174"/>
      <c r="C561" s="175" t="s">
        <v>1065</v>
      </c>
      <c r="D561" s="175" t="s">
        <v>172</v>
      </c>
      <c r="E561" s="176" t="s">
        <v>636</v>
      </c>
      <c r="F561" s="177" t="s">
        <v>637</v>
      </c>
      <c r="G561" s="178" t="s">
        <v>207</v>
      </c>
      <c r="H561" s="179">
        <v>1</v>
      </c>
      <c r="I561" s="180"/>
      <c r="J561" s="181">
        <f>ROUND(I561*H561,2)</f>
        <v>0</v>
      </c>
      <c r="K561" s="177" t="s">
        <v>5</v>
      </c>
      <c r="L561" s="41"/>
      <c r="M561" s="182" t="s">
        <v>5</v>
      </c>
      <c r="N561" s="183" t="s">
        <v>44</v>
      </c>
      <c r="O561" s="42"/>
      <c r="P561" s="184">
        <f>O561*H561</f>
        <v>0</v>
      </c>
      <c r="Q561" s="184">
        <v>0</v>
      </c>
      <c r="R561" s="184">
        <f>Q561*H561</f>
        <v>0</v>
      </c>
      <c r="S561" s="184">
        <v>0</v>
      </c>
      <c r="T561" s="185">
        <f>S561*H561</f>
        <v>0</v>
      </c>
      <c r="AR561" s="24" t="s">
        <v>602</v>
      </c>
      <c r="AT561" s="24" t="s">
        <v>172</v>
      </c>
      <c r="AU561" s="24" t="s">
        <v>83</v>
      </c>
      <c r="AY561" s="24" t="s">
        <v>169</v>
      </c>
      <c r="BE561" s="186">
        <f>IF(N561="základní",J561,0)</f>
        <v>0</v>
      </c>
      <c r="BF561" s="186">
        <f>IF(N561="snížená",J561,0)</f>
        <v>0</v>
      </c>
      <c r="BG561" s="186">
        <f>IF(N561="zákl. přenesená",J561,0)</f>
        <v>0</v>
      </c>
      <c r="BH561" s="186">
        <f>IF(N561="sníž. přenesená",J561,0)</f>
        <v>0</v>
      </c>
      <c r="BI561" s="186">
        <f>IF(N561="nulová",J561,0)</f>
        <v>0</v>
      </c>
      <c r="BJ561" s="24" t="s">
        <v>81</v>
      </c>
      <c r="BK561" s="186">
        <f>ROUND(I561*H561,2)</f>
        <v>0</v>
      </c>
      <c r="BL561" s="24" t="s">
        <v>602</v>
      </c>
      <c r="BM561" s="24" t="s">
        <v>638</v>
      </c>
    </row>
    <row r="562" spans="2:47" s="1" customFormat="1" ht="40.5">
      <c r="B562" s="41"/>
      <c r="D562" s="188" t="s">
        <v>604</v>
      </c>
      <c r="F562" s="230" t="s">
        <v>639</v>
      </c>
      <c r="I562" s="231"/>
      <c r="L562" s="41"/>
      <c r="M562" s="232"/>
      <c r="N562" s="42"/>
      <c r="O562" s="42"/>
      <c r="P562" s="42"/>
      <c r="Q562" s="42"/>
      <c r="R562" s="42"/>
      <c r="S562" s="42"/>
      <c r="T562" s="70"/>
      <c r="AT562" s="24" t="s">
        <v>604</v>
      </c>
      <c r="AU562" s="24" t="s">
        <v>83</v>
      </c>
    </row>
    <row r="563" spans="2:63" s="10" customFormat="1" ht="29.85" customHeight="1">
      <c r="B563" s="161"/>
      <c r="D563" s="162" t="s">
        <v>72</v>
      </c>
      <c r="E563" s="172" t="s">
        <v>73</v>
      </c>
      <c r="F563" s="172" t="s">
        <v>640</v>
      </c>
      <c r="I563" s="164"/>
      <c r="J563" s="173">
        <f>BK563</f>
        <v>0</v>
      </c>
      <c r="L563" s="161"/>
      <c r="M563" s="166"/>
      <c r="N563" s="167"/>
      <c r="O563" s="167"/>
      <c r="P563" s="168">
        <f>SUM(P564:P569)</f>
        <v>0</v>
      </c>
      <c r="Q563" s="167"/>
      <c r="R563" s="168">
        <f>SUM(R564:R569)</f>
        <v>0</v>
      </c>
      <c r="S563" s="167"/>
      <c r="T563" s="169">
        <f>SUM(T564:T569)</f>
        <v>0</v>
      </c>
      <c r="AR563" s="162" t="s">
        <v>204</v>
      </c>
      <c r="AT563" s="170" t="s">
        <v>72</v>
      </c>
      <c r="AU563" s="170" t="s">
        <v>81</v>
      </c>
      <c r="AY563" s="162" t="s">
        <v>169</v>
      </c>
      <c r="BK563" s="171">
        <f>SUM(BK564:BK569)</f>
        <v>0</v>
      </c>
    </row>
    <row r="564" spans="2:65" s="1" customFormat="1" ht="16.5" customHeight="1">
      <c r="B564" s="174"/>
      <c r="C564" s="175" t="s">
        <v>1066</v>
      </c>
      <c r="D564" s="175" t="s">
        <v>172</v>
      </c>
      <c r="E564" s="176" t="s">
        <v>642</v>
      </c>
      <c r="F564" s="177" t="s">
        <v>643</v>
      </c>
      <c r="G564" s="178" t="s">
        <v>207</v>
      </c>
      <c r="H564" s="179">
        <v>1</v>
      </c>
      <c r="I564" s="180"/>
      <c r="J564" s="181">
        <f>ROUND(I564*H564,2)</f>
        <v>0</v>
      </c>
      <c r="K564" s="177" t="s">
        <v>5</v>
      </c>
      <c r="L564" s="41"/>
      <c r="M564" s="182" t="s">
        <v>5</v>
      </c>
      <c r="N564" s="183" t="s">
        <v>44</v>
      </c>
      <c r="O564" s="42"/>
      <c r="P564" s="184">
        <f>O564*H564</f>
        <v>0</v>
      </c>
      <c r="Q564" s="184">
        <v>0</v>
      </c>
      <c r="R564" s="184">
        <f>Q564*H564</f>
        <v>0</v>
      </c>
      <c r="S564" s="184">
        <v>0</v>
      </c>
      <c r="T564" s="185">
        <f>S564*H564</f>
        <v>0</v>
      </c>
      <c r="AR564" s="24" t="s">
        <v>644</v>
      </c>
      <c r="AT564" s="24" t="s">
        <v>172</v>
      </c>
      <c r="AU564" s="24" t="s">
        <v>83</v>
      </c>
      <c r="AY564" s="24" t="s">
        <v>169</v>
      </c>
      <c r="BE564" s="186">
        <f>IF(N564="základní",J564,0)</f>
        <v>0</v>
      </c>
      <c r="BF564" s="186">
        <f>IF(N564="snížená",J564,0)</f>
        <v>0</v>
      </c>
      <c r="BG564" s="186">
        <f>IF(N564="zákl. přenesená",J564,0)</f>
        <v>0</v>
      </c>
      <c r="BH564" s="186">
        <f>IF(N564="sníž. přenesená",J564,0)</f>
        <v>0</v>
      </c>
      <c r="BI564" s="186">
        <f>IF(N564="nulová",J564,0)</f>
        <v>0</v>
      </c>
      <c r="BJ564" s="24" t="s">
        <v>81</v>
      </c>
      <c r="BK564" s="186">
        <f>ROUND(I564*H564,2)</f>
        <v>0</v>
      </c>
      <c r="BL564" s="24" t="s">
        <v>644</v>
      </c>
      <c r="BM564" s="24" t="s">
        <v>645</v>
      </c>
    </row>
    <row r="565" spans="2:47" s="1" customFormat="1" ht="81">
      <c r="B565" s="41"/>
      <c r="D565" s="188" t="s">
        <v>604</v>
      </c>
      <c r="F565" s="230" t="s">
        <v>646</v>
      </c>
      <c r="I565" s="231"/>
      <c r="L565" s="41"/>
      <c r="M565" s="232"/>
      <c r="N565" s="42"/>
      <c r="O565" s="42"/>
      <c r="P565" s="42"/>
      <c r="Q565" s="42"/>
      <c r="R565" s="42"/>
      <c r="S565" s="42"/>
      <c r="T565" s="70"/>
      <c r="AT565" s="24" t="s">
        <v>604</v>
      </c>
      <c r="AU565" s="24" t="s">
        <v>83</v>
      </c>
    </row>
    <row r="566" spans="2:65" s="1" customFormat="1" ht="16.5" customHeight="1">
      <c r="B566" s="174"/>
      <c r="C566" s="175" t="s">
        <v>1067</v>
      </c>
      <c r="D566" s="175" t="s">
        <v>172</v>
      </c>
      <c r="E566" s="176" t="s">
        <v>648</v>
      </c>
      <c r="F566" s="177" t="s">
        <v>649</v>
      </c>
      <c r="G566" s="178" t="s">
        <v>207</v>
      </c>
      <c r="H566" s="179">
        <v>1</v>
      </c>
      <c r="I566" s="180"/>
      <c r="J566" s="181">
        <f>ROUND(I566*H566,2)</f>
        <v>0</v>
      </c>
      <c r="K566" s="177" t="s">
        <v>5</v>
      </c>
      <c r="L566" s="41"/>
      <c r="M566" s="182" t="s">
        <v>5</v>
      </c>
      <c r="N566" s="183" t="s">
        <v>44</v>
      </c>
      <c r="O566" s="42"/>
      <c r="P566" s="184">
        <f>O566*H566</f>
        <v>0</v>
      </c>
      <c r="Q566" s="184">
        <v>0</v>
      </c>
      <c r="R566" s="184">
        <f>Q566*H566</f>
        <v>0</v>
      </c>
      <c r="S566" s="184">
        <v>0</v>
      </c>
      <c r="T566" s="185">
        <f>S566*H566</f>
        <v>0</v>
      </c>
      <c r="AR566" s="24" t="s">
        <v>644</v>
      </c>
      <c r="AT566" s="24" t="s">
        <v>172</v>
      </c>
      <c r="AU566" s="24" t="s">
        <v>83</v>
      </c>
      <c r="AY566" s="24" t="s">
        <v>169</v>
      </c>
      <c r="BE566" s="186">
        <f>IF(N566="základní",J566,0)</f>
        <v>0</v>
      </c>
      <c r="BF566" s="186">
        <f>IF(N566="snížená",J566,0)</f>
        <v>0</v>
      </c>
      <c r="BG566" s="186">
        <f>IF(N566="zákl. přenesená",J566,0)</f>
        <v>0</v>
      </c>
      <c r="BH566" s="186">
        <f>IF(N566="sníž. přenesená",J566,0)</f>
        <v>0</v>
      </c>
      <c r="BI566" s="186">
        <f>IF(N566="nulová",J566,0)</f>
        <v>0</v>
      </c>
      <c r="BJ566" s="24" t="s">
        <v>81</v>
      </c>
      <c r="BK566" s="186">
        <f>ROUND(I566*H566,2)</f>
        <v>0</v>
      </c>
      <c r="BL566" s="24" t="s">
        <v>644</v>
      </c>
      <c r="BM566" s="24" t="s">
        <v>650</v>
      </c>
    </row>
    <row r="567" spans="2:47" s="1" customFormat="1" ht="67.5">
      <c r="B567" s="41"/>
      <c r="D567" s="188" t="s">
        <v>604</v>
      </c>
      <c r="F567" s="230" t="s">
        <v>651</v>
      </c>
      <c r="I567" s="231"/>
      <c r="L567" s="41"/>
      <c r="M567" s="232"/>
      <c r="N567" s="42"/>
      <c r="O567" s="42"/>
      <c r="P567" s="42"/>
      <c r="Q567" s="42"/>
      <c r="R567" s="42"/>
      <c r="S567" s="42"/>
      <c r="T567" s="70"/>
      <c r="AT567" s="24" t="s">
        <v>604</v>
      </c>
      <c r="AU567" s="24" t="s">
        <v>83</v>
      </c>
    </row>
    <row r="568" spans="2:65" s="1" customFormat="1" ht="16.5" customHeight="1">
      <c r="B568" s="174"/>
      <c r="C568" s="175" t="s">
        <v>1068</v>
      </c>
      <c r="D568" s="175" t="s">
        <v>172</v>
      </c>
      <c r="E568" s="176" t="s">
        <v>653</v>
      </c>
      <c r="F568" s="177" t="s">
        <v>654</v>
      </c>
      <c r="G568" s="178" t="s">
        <v>207</v>
      </c>
      <c r="H568" s="179">
        <v>1</v>
      </c>
      <c r="I568" s="180"/>
      <c r="J568" s="181">
        <f>ROUND(I568*H568,2)</f>
        <v>0</v>
      </c>
      <c r="K568" s="177" t="s">
        <v>5</v>
      </c>
      <c r="L568" s="41"/>
      <c r="M568" s="182" t="s">
        <v>5</v>
      </c>
      <c r="N568" s="183" t="s">
        <v>44</v>
      </c>
      <c r="O568" s="42"/>
      <c r="P568" s="184">
        <f>O568*H568</f>
        <v>0</v>
      </c>
      <c r="Q568" s="184">
        <v>0</v>
      </c>
      <c r="R568" s="184">
        <f>Q568*H568</f>
        <v>0</v>
      </c>
      <c r="S568" s="184">
        <v>0</v>
      </c>
      <c r="T568" s="185">
        <f>S568*H568</f>
        <v>0</v>
      </c>
      <c r="AR568" s="24" t="s">
        <v>644</v>
      </c>
      <c r="AT568" s="24" t="s">
        <v>172</v>
      </c>
      <c r="AU568" s="24" t="s">
        <v>83</v>
      </c>
      <c r="AY568" s="24" t="s">
        <v>169</v>
      </c>
      <c r="BE568" s="186">
        <f>IF(N568="základní",J568,0)</f>
        <v>0</v>
      </c>
      <c r="BF568" s="186">
        <f>IF(N568="snížená",J568,0)</f>
        <v>0</v>
      </c>
      <c r="BG568" s="186">
        <f>IF(N568="zákl. přenesená",J568,0)</f>
        <v>0</v>
      </c>
      <c r="BH568" s="186">
        <f>IF(N568="sníž. přenesená",J568,0)</f>
        <v>0</v>
      </c>
      <c r="BI568" s="186">
        <f>IF(N568="nulová",J568,0)</f>
        <v>0</v>
      </c>
      <c r="BJ568" s="24" t="s">
        <v>81</v>
      </c>
      <c r="BK568" s="186">
        <f>ROUND(I568*H568,2)</f>
        <v>0</v>
      </c>
      <c r="BL568" s="24" t="s">
        <v>644</v>
      </c>
      <c r="BM568" s="24" t="s">
        <v>655</v>
      </c>
    </row>
    <row r="569" spans="2:47" s="1" customFormat="1" ht="54">
      <c r="B569" s="41"/>
      <c r="D569" s="188" t="s">
        <v>604</v>
      </c>
      <c r="F569" s="230" t="s">
        <v>656</v>
      </c>
      <c r="I569" s="231"/>
      <c r="L569" s="41"/>
      <c r="M569" s="233"/>
      <c r="N569" s="234"/>
      <c r="O569" s="234"/>
      <c r="P569" s="234"/>
      <c r="Q569" s="234"/>
      <c r="R569" s="234"/>
      <c r="S569" s="234"/>
      <c r="T569" s="235"/>
      <c r="AT569" s="24" t="s">
        <v>604</v>
      </c>
      <c r="AU569" s="24" t="s">
        <v>83</v>
      </c>
    </row>
    <row r="570" spans="2:12" s="1" customFormat="1" ht="6.95" customHeight="1">
      <c r="B570" s="56"/>
      <c r="C570" s="57"/>
      <c r="D570" s="57"/>
      <c r="E570" s="57"/>
      <c r="F570" s="57"/>
      <c r="G570" s="57"/>
      <c r="H570" s="57"/>
      <c r="I570" s="128"/>
      <c r="J570" s="57"/>
      <c r="K570" s="57"/>
      <c r="L570" s="41"/>
    </row>
  </sheetData>
  <autoFilter ref="C95:K569"/>
  <mergeCells count="10">
    <mergeCell ref="J51:J52"/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:G2"/>
    </sheetView>
  </sheetViews>
  <sheetFormatPr defaultColWidth="9.33203125" defaultRowHeight="13.5"/>
  <cols>
    <col min="1" max="16384" width="9.33203125" style="455" customWidth="1"/>
  </cols>
  <sheetData>
    <row r="1" ht="13.5">
      <c r="A1" s="454" t="s">
        <v>1439</v>
      </c>
    </row>
    <row r="2" spans="1:7" ht="57.75" customHeight="1">
      <c r="A2" s="456" t="s">
        <v>1440</v>
      </c>
      <c r="B2" s="456"/>
      <c r="C2" s="456"/>
      <c r="D2" s="456"/>
      <c r="E2" s="456"/>
      <c r="F2" s="456"/>
      <c r="G2" s="456"/>
    </row>
  </sheetData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66"/>
  </sheetPr>
  <dimension ref="A1:O57"/>
  <sheetViews>
    <sheetView showGridLines="0" zoomScaleSheetLayoutView="75" workbookViewId="0" topLeftCell="B1">
      <selection activeCell="A2" sqref="A2:G2"/>
    </sheetView>
  </sheetViews>
  <sheetFormatPr defaultColWidth="10.5" defaultRowHeight="13.5"/>
  <cols>
    <col min="1" max="1" width="9.83203125" style="455" hidden="1" customWidth="1"/>
    <col min="2" max="2" width="10.66015625" style="455" customWidth="1"/>
    <col min="3" max="3" width="8.66015625" style="455" customWidth="1"/>
    <col min="4" max="4" width="15.66015625" style="455" customWidth="1"/>
    <col min="5" max="5" width="14.16015625" style="455" customWidth="1"/>
    <col min="6" max="6" width="13.33203125" style="455" customWidth="1"/>
    <col min="7" max="7" width="14.83203125" style="611" customWidth="1"/>
    <col min="8" max="8" width="14.83203125" style="455" customWidth="1"/>
    <col min="9" max="9" width="14.83203125" style="611" customWidth="1"/>
    <col min="10" max="10" width="7.83203125" style="611" customWidth="1"/>
    <col min="11" max="11" width="5" style="455" customWidth="1"/>
    <col min="12" max="15" width="12.5" style="455" customWidth="1"/>
    <col min="16" max="16384" width="10.5" style="455" customWidth="1"/>
  </cols>
  <sheetData>
    <row r="1" spans="1:10" ht="33.75" customHeight="1">
      <c r="A1" s="457" t="s">
        <v>1441</v>
      </c>
      <c r="B1" s="458" t="s">
        <v>1442</v>
      </c>
      <c r="C1" s="459"/>
      <c r="D1" s="459"/>
      <c r="E1" s="459"/>
      <c r="F1" s="459"/>
      <c r="G1" s="459"/>
      <c r="H1" s="459"/>
      <c r="I1" s="459"/>
      <c r="J1" s="460"/>
    </row>
    <row r="2" spans="1:15" ht="36" customHeight="1">
      <c r="A2" s="461"/>
      <c r="B2" s="462" t="s">
        <v>19</v>
      </c>
      <c r="C2" s="463"/>
      <c r="D2" s="464" t="s">
        <v>1443</v>
      </c>
      <c r="E2" s="465" t="s">
        <v>1444</v>
      </c>
      <c r="F2" s="466"/>
      <c r="G2" s="466"/>
      <c r="H2" s="466"/>
      <c r="I2" s="466"/>
      <c r="J2" s="467"/>
      <c r="O2" s="468"/>
    </row>
    <row r="3" spans="1:10" ht="27" customHeight="1">
      <c r="A3" s="461"/>
      <c r="B3" s="469" t="s">
        <v>107</v>
      </c>
      <c r="C3" s="463"/>
      <c r="D3" s="470" t="s">
        <v>81</v>
      </c>
      <c r="E3" s="471" t="s">
        <v>1444</v>
      </c>
      <c r="F3" s="472"/>
      <c r="G3" s="472"/>
      <c r="H3" s="472"/>
      <c r="I3" s="472"/>
      <c r="J3" s="473"/>
    </row>
    <row r="4" spans="1:10" ht="23.25" customHeight="1">
      <c r="A4" s="474">
        <v>711</v>
      </c>
      <c r="B4" s="475" t="s">
        <v>1445</v>
      </c>
      <c r="C4" s="476"/>
      <c r="D4" s="477" t="s">
        <v>81</v>
      </c>
      <c r="E4" s="478" t="s">
        <v>1446</v>
      </c>
      <c r="F4" s="479"/>
      <c r="G4" s="479"/>
      <c r="H4" s="479"/>
      <c r="I4" s="479"/>
      <c r="J4" s="480"/>
    </row>
    <row r="5" spans="1:10" ht="24" customHeight="1">
      <c r="A5" s="461"/>
      <c r="B5" s="481" t="s">
        <v>1447</v>
      </c>
      <c r="C5" s="482"/>
      <c r="D5" s="483" t="s">
        <v>1448</v>
      </c>
      <c r="E5" s="484"/>
      <c r="F5" s="484"/>
      <c r="G5" s="484"/>
      <c r="H5" s="485" t="s">
        <v>1449</v>
      </c>
      <c r="I5" s="483"/>
      <c r="J5" s="486"/>
    </row>
    <row r="6" spans="1:10" ht="15.75" customHeight="1">
      <c r="A6" s="461"/>
      <c r="B6" s="487"/>
      <c r="C6" s="484"/>
      <c r="D6" s="483" t="s">
        <v>1450</v>
      </c>
      <c r="E6" s="484"/>
      <c r="F6" s="484"/>
      <c r="G6" s="484"/>
      <c r="H6" s="485" t="s">
        <v>31</v>
      </c>
      <c r="I6" s="483"/>
      <c r="J6" s="486"/>
    </row>
    <row r="7" spans="1:10" ht="15.75" customHeight="1">
      <c r="A7" s="461"/>
      <c r="B7" s="488"/>
      <c r="C7" s="489"/>
      <c r="D7" s="490" t="s">
        <v>1451</v>
      </c>
      <c r="E7" s="491"/>
      <c r="F7" s="491"/>
      <c r="G7" s="491"/>
      <c r="H7" s="492"/>
      <c r="I7" s="491"/>
      <c r="J7" s="493"/>
    </row>
    <row r="8" spans="1:10" ht="24" customHeight="1" hidden="1">
      <c r="A8" s="461"/>
      <c r="B8" s="481" t="s">
        <v>34</v>
      </c>
      <c r="C8" s="482"/>
      <c r="D8" s="494"/>
      <c r="E8" s="482"/>
      <c r="F8" s="482"/>
      <c r="G8" s="495"/>
      <c r="H8" s="485" t="s">
        <v>1449</v>
      </c>
      <c r="I8" s="483"/>
      <c r="J8" s="486"/>
    </row>
    <row r="9" spans="1:10" ht="15.75" customHeight="1" hidden="1">
      <c r="A9" s="461"/>
      <c r="B9" s="461"/>
      <c r="C9" s="482"/>
      <c r="D9" s="494"/>
      <c r="E9" s="482"/>
      <c r="F9" s="482"/>
      <c r="G9" s="495"/>
      <c r="H9" s="485" t="s">
        <v>31</v>
      </c>
      <c r="I9" s="483"/>
      <c r="J9" s="486"/>
    </row>
    <row r="10" spans="1:10" ht="15.75" customHeight="1" hidden="1">
      <c r="A10" s="461"/>
      <c r="B10" s="496"/>
      <c r="C10" s="489"/>
      <c r="D10" s="497"/>
      <c r="E10" s="498"/>
      <c r="F10" s="498"/>
      <c r="G10" s="499"/>
      <c r="H10" s="499"/>
      <c r="I10" s="500"/>
      <c r="J10" s="493"/>
    </row>
    <row r="11" spans="1:10" ht="24" customHeight="1">
      <c r="A11" s="461"/>
      <c r="B11" s="481" t="s">
        <v>1452</v>
      </c>
      <c r="C11" s="482"/>
      <c r="D11" s="501"/>
      <c r="E11" s="501"/>
      <c r="F11" s="501"/>
      <c r="G11" s="501"/>
      <c r="H11" s="485" t="s">
        <v>1449</v>
      </c>
      <c r="I11" s="502"/>
      <c r="J11" s="486"/>
    </row>
    <row r="12" spans="1:10" ht="15.75" customHeight="1">
      <c r="A12" s="461"/>
      <c r="B12" s="487"/>
      <c r="C12" s="484"/>
      <c r="D12" s="503"/>
      <c r="E12" s="503"/>
      <c r="F12" s="503"/>
      <c r="G12" s="503"/>
      <c r="H12" s="485" t="s">
        <v>31</v>
      </c>
      <c r="I12" s="502"/>
      <c r="J12" s="486"/>
    </row>
    <row r="13" spans="1:10" ht="15.75" customHeight="1">
      <c r="A13" s="461"/>
      <c r="B13" s="488"/>
      <c r="C13" s="504"/>
      <c r="D13" s="505"/>
      <c r="E13" s="505"/>
      <c r="F13" s="505"/>
      <c r="G13" s="505"/>
      <c r="H13" s="506"/>
      <c r="I13" s="491"/>
      <c r="J13" s="493"/>
    </row>
    <row r="14" spans="1:10" ht="24" customHeight="1" hidden="1">
      <c r="A14" s="461"/>
      <c r="B14" s="507" t="s">
        <v>1453</v>
      </c>
      <c r="C14" s="508"/>
      <c r="D14" s="509" t="s">
        <v>1454</v>
      </c>
      <c r="E14" s="510"/>
      <c r="F14" s="510"/>
      <c r="G14" s="510"/>
      <c r="H14" s="511"/>
      <c r="I14" s="510"/>
      <c r="J14" s="512"/>
    </row>
    <row r="15" spans="1:10" ht="32.25" customHeight="1">
      <c r="A15" s="461"/>
      <c r="B15" s="496" t="s">
        <v>1455</v>
      </c>
      <c r="C15" s="513"/>
      <c r="D15" s="499"/>
      <c r="E15" s="514"/>
      <c r="F15" s="514"/>
      <c r="G15" s="515"/>
      <c r="H15" s="515"/>
      <c r="I15" s="515" t="s">
        <v>1456</v>
      </c>
      <c r="J15" s="516"/>
    </row>
    <row r="16" spans="1:10" ht="23.25" customHeight="1">
      <c r="A16" s="517" t="s">
        <v>168</v>
      </c>
      <c r="B16" s="518" t="s">
        <v>168</v>
      </c>
      <c r="C16" s="519"/>
      <c r="D16" s="520"/>
      <c r="E16" s="521"/>
      <c r="F16" s="522"/>
      <c r="G16" s="521"/>
      <c r="H16" s="522"/>
      <c r="I16" s="521">
        <f>SUMIF(F49:F53,A16,I49:I53)+SUMIF(F49:F53,"PSU",I49:I53)</f>
        <v>0</v>
      </c>
      <c r="J16" s="523"/>
    </row>
    <row r="17" spans="1:10" ht="23.25" customHeight="1">
      <c r="A17" s="517" t="s">
        <v>374</v>
      </c>
      <c r="B17" s="518" t="s">
        <v>374</v>
      </c>
      <c r="C17" s="519"/>
      <c r="D17" s="520"/>
      <c r="E17" s="521"/>
      <c r="F17" s="522"/>
      <c r="G17" s="521"/>
      <c r="H17" s="522"/>
      <c r="I17" s="521">
        <f>SUMIF(F49:F53,A17,I49:I53)</f>
        <v>0</v>
      </c>
      <c r="J17" s="523"/>
    </row>
    <row r="18" spans="1:10" ht="23.25" customHeight="1">
      <c r="A18" s="517" t="s">
        <v>1457</v>
      </c>
      <c r="B18" s="518" t="s">
        <v>1457</v>
      </c>
      <c r="C18" s="519"/>
      <c r="D18" s="520"/>
      <c r="E18" s="521"/>
      <c r="F18" s="522"/>
      <c r="G18" s="521"/>
      <c r="H18" s="522"/>
      <c r="I18" s="521">
        <f>SUMIF(F49:F53,A18,I49:I53)</f>
        <v>0</v>
      </c>
      <c r="J18" s="523"/>
    </row>
    <row r="19" spans="1:10" ht="23.25" customHeight="1">
      <c r="A19" s="517" t="s">
        <v>1458</v>
      </c>
      <c r="B19" s="518" t="s">
        <v>1459</v>
      </c>
      <c r="C19" s="519"/>
      <c r="D19" s="520"/>
      <c r="E19" s="521"/>
      <c r="F19" s="522"/>
      <c r="G19" s="521"/>
      <c r="H19" s="522"/>
      <c r="I19" s="521">
        <f>SUMIF(F49:F53,A19,I49:I53)</f>
        <v>0</v>
      </c>
      <c r="J19" s="523"/>
    </row>
    <row r="20" spans="1:10" ht="23.25" customHeight="1">
      <c r="A20" s="517" t="s">
        <v>1460</v>
      </c>
      <c r="B20" s="518" t="s">
        <v>1244</v>
      </c>
      <c r="C20" s="519"/>
      <c r="D20" s="520"/>
      <c r="E20" s="521"/>
      <c r="F20" s="522"/>
      <c r="G20" s="521"/>
      <c r="H20" s="522"/>
      <c r="I20" s="521">
        <f>SUMIF(F49:F53,A20,I49:I53)</f>
        <v>0</v>
      </c>
      <c r="J20" s="523"/>
    </row>
    <row r="21" spans="1:10" ht="23.25" customHeight="1">
      <c r="A21" s="461"/>
      <c r="B21" s="524" t="s">
        <v>1456</v>
      </c>
      <c r="C21" s="525"/>
      <c r="D21" s="526"/>
      <c r="E21" s="527"/>
      <c r="F21" s="528"/>
      <c r="G21" s="527"/>
      <c r="H21" s="528"/>
      <c r="I21" s="527">
        <f>SUM(I16:J20)</f>
        <v>0</v>
      </c>
      <c r="J21" s="529"/>
    </row>
    <row r="22" spans="1:10" ht="33" customHeight="1">
      <c r="A22" s="461"/>
      <c r="B22" s="530" t="s">
        <v>1461</v>
      </c>
      <c r="C22" s="519"/>
      <c r="D22" s="520"/>
      <c r="E22" s="531"/>
      <c r="F22" s="532"/>
      <c r="G22" s="533"/>
      <c r="H22" s="533"/>
      <c r="I22" s="533"/>
      <c r="J22" s="534"/>
    </row>
    <row r="23" spans="1:10" ht="23.25" customHeight="1">
      <c r="A23" s="461">
        <f>ZakladDPHSni*SazbaDPH1/100</f>
        <v>0</v>
      </c>
      <c r="B23" s="518" t="s">
        <v>1462</v>
      </c>
      <c r="C23" s="519"/>
      <c r="D23" s="520"/>
      <c r="E23" s="535">
        <v>15</v>
      </c>
      <c r="F23" s="532" t="s">
        <v>482</v>
      </c>
      <c r="G23" s="536">
        <f>ZakladDPHSniVypocet</f>
        <v>0</v>
      </c>
      <c r="H23" s="537"/>
      <c r="I23" s="537"/>
      <c r="J23" s="534" t="str">
        <f aca="true" t="shared" si="0" ref="J23:J28">Mena</f>
        <v>CZK</v>
      </c>
    </row>
    <row r="24" spans="1:10" ht="23.25" customHeight="1">
      <c r="A24" s="461">
        <f>(A23-INT(A23))*100</f>
        <v>0</v>
      </c>
      <c r="B24" s="518" t="s">
        <v>1463</v>
      </c>
      <c r="C24" s="519"/>
      <c r="D24" s="520"/>
      <c r="E24" s="535">
        <f>SazbaDPH1</f>
        <v>15</v>
      </c>
      <c r="F24" s="532" t="s">
        <v>482</v>
      </c>
      <c r="G24" s="538">
        <f>IF(A24&gt;50,ROUNDUP(A23,0),ROUNDDOWN(A23,0))</f>
        <v>0</v>
      </c>
      <c r="H24" s="539"/>
      <c r="I24" s="539"/>
      <c r="J24" s="534" t="str">
        <f t="shared" si="0"/>
        <v>CZK</v>
      </c>
    </row>
    <row r="25" spans="1:10" ht="23.25" customHeight="1">
      <c r="A25" s="461">
        <f>ZakladDPHZakl*SazbaDPH2/100</f>
        <v>0</v>
      </c>
      <c r="B25" s="518" t="s">
        <v>1464</v>
      </c>
      <c r="C25" s="519"/>
      <c r="D25" s="520"/>
      <c r="E25" s="535">
        <v>21</v>
      </c>
      <c r="F25" s="532" t="s">
        <v>482</v>
      </c>
      <c r="G25" s="536">
        <f>ZakladDPHZaklVypocet</f>
        <v>0</v>
      </c>
      <c r="H25" s="537"/>
      <c r="I25" s="537"/>
      <c r="J25" s="534" t="str">
        <f t="shared" si="0"/>
        <v>CZK</v>
      </c>
    </row>
    <row r="26" spans="1:10" ht="23.25" customHeight="1">
      <c r="A26" s="461">
        <f>(A25-INT(A25))*100</f>
        <v>0</v>
      </c>
      <c r="B26" s="540" t="s">
        <v>1465</v>
      </c>
      <c r="C26" s="541"/>
      <c r="D26" s="542"/>
      <c r="E26" s="543">
        <f>SazbaDPH2</f>
        <v>21</v>
      </c>
      <c r="F26" s="544" t="s">
        <v>482</v>
      </c>
      <c r="G26" s="545">
        <f>IF(A26&gt;50,ROUNDUP(A25,0),ROUNDDOWN(A25,0))</f>
        <v>0</v>
      </c>
      <c r="H26" s="546"/>
      <c r="I26" s="546"/>
      <c r="J26" s="547" t="str">
        <f t="shared" si="0"/>
        <v>CZK</v>
      </c>
    </row>
    <row r="27" spans="1:10" ht="23.25" customHeight="1" thickBot="1">
      <c r="A27" s="461">
        <f>ZakladDPHSni+DPHSni+ZakladDPHZakl+DPHZakl</f>
        <v>0</v>
      </c>
      <c r="B27" s="548" t="s">
        <v>1466</v>
      </c>
      <c r="C27" s="549"/>
      <c r="D27" s="550"/>
      <c r="E27" s="549"/>
      <c r="F27" s="551"/>
      <c r="G27" s="552">
        <f>CenaCelkem-(ZakladDPHSni+DPHSni+ZakladDPHZakl+DPHZakl)</f>
        <v>0</v>
      </c>
      <c r="H27" s="552"/>
      <c r="I27" s="552"/>
      <c r="J27" s="553" t="str">
        <f t="shared" si="0"/>
        <v>CZK</v>
      </c>
    </row>
    <row r="28" spans="1:10" ht="27.75" customHeight="1" hidden="1" thickBot="1">
      <c r="A28" s="461"/>
      <c r="B28" s="554" t="s">
        <v>1467</v>
      </c>
      <c r="C28" s="555"/>
      <c r="D28" s="555"/>
      <c r="E28" s="556"/>
      <c r="F28" s="557"/>
      <c r="G28" s="558">
        <f>ZakladDPHSniVypocet+ZakladDPHZaklVypocet</f>
        <v>0</v>
      </c>
      <c r="H28" s="558"/>
      <c r="I28" s="558"/>
      <c r="J28" s="559" t="str">
        <f t="shared" si="0"/>
        <v>CZK</v>
      </c>
    </row>
    <row r="29" spans="1:10" ht="27.75" customHeight="1" thickBot="1">
      <c r="A29" s="461">
        <f>(A27-INT(A27))*100</f>
        <v>0</v>
      </c>
      <c r="B29" s="554" t="s">
        <v>1468</v>
      </c>
      <c r="C29" s="560"/>
      <c r="D29" s="560"/>
      <c r="E29" s="560"/>
      <c r="F29" s="560"/>
      <c r="G29" s="561">
        <f>IF(A29&gt;50,ROUNDUP(A27,0),ROUNDDOWN(A27,0))</f>
        <v>0</v>
      </c>
      <c r="H29" s="561"/>
      <c r="I29" s="561"/>
      <c r="J29" s="562" t="s">
        <v>51</v>
      </c>
    </row>
    <row r="30" spans="1:10" ht="12.75" customHeight="1">
      <c r="A30" s="461"/>
      <c r="B30" s="461"/>
      <c r="C30" s="482"/>
      <c r="D30" s="482"/>
      <c r="E30" s="482"/>
      <c r="F30" s="482"/>
      <c r="G30" s="495"/>
      <c r="H30" s="482"/>
      <c r="I30" s="495"/>
      <c r="J30" s="563"/>
    </row>
    <row r="31" spans="1:10" ht="30" customHeight="1">
      <c r="A31" s="461"/>
      <c r="B31" s="461"/>
      <c r="C31" s="482"/>
      <c r="D31" s="482"/>
      <c r="E31" s="482"/>
      <c r="F31" s="482"/>
      <c r="G31" s="495"/>
      <c r="H31" s="482"/>
      <c r="I31" s="495"/>
      <c r="J31" s="563"/>
    </row>
    <row r="32" spans="1:10" ht="18.75" customHeight="1">
      <c r="A32" s="461"/>
      <c r="B32" s="564"/>
      <c r="C32" s="565" t="s">
        <v>50</v>
      </c>
      <c r="D32" s="566"/>
      <c r="E32" s="566"/>
      <c r="F32" s="565" t="s">
        <v>1469</v>
      </c>
      <c r="G32" s="566"/>
      <c r="H32" s="567">
        <f ca="1">TODAY()</f>
        <v>43031</v>
      </c>
      <c r="I32" s="566"/>
      <c r="J32" s="563"/>
    </row>
    <row r="33" spans="1:10" ht="47.25" customHeight="1">
      <c r="A33" s="461"/>
      <c r="B33" s="461"/>
      <c r="C33" s="482"/>
      <c r="D33" s="482"/>
      <c r="E33" s="482"/>
      <c r="F33" s="482"/>
      <c r="G33" s="495"/>
      <c r="H33" s="482"/>
      <c r="I33" s="495"/>
      <c r="J33" s="563"/>
    </row>
    <row r="34" spans="1:10" s="454" customFormat="1" ht="18.75" customHeight="1">
      <c r="A34" s="568"/>
      <c r="B34" s="568"/>
      <c r="C34" s="569"/>
      <c r="D34" s="570"/>
      <c r="E34" s="570"/>
      <c r="F34" s="569"/>
      <c r="G34" s="571"/>
      <c r="H34" s="570"/>
      <c r="I34" s="571"/>
      <c r="J34" s="572"/>
    </row>
    <row r="35" spans="1:10" ht="12.75" customHeight="1">
      <c r="A35" s="461"/>
      <c r="B35" s="461"/>
      <c r="C35" s="482"/>
      <c r="D35" s="573" t="s">
        <v>1470</v>
      </c>
      <c r="E35" s="573"/>
      <c r="F35" s="482"/>
      <c r="G35" s="495"/>
      <c r="H35" s="574" t="s">
        <v>1471</v>
      </c>
      <c r="I35" s="495"/>
      <c r="J35" s="563"/>
    </row>
    <row r="36" spans="1:10" ht="13.5" customHeight="1" thickBot="1">
      <c r="A36" s="575"/>
      <c r="B36" s="575"/>
      <c r="C36" s="576"/>
      <c r="D36" s="576"/>
      <c r="E36" s="576"/>
      <c r="F36" s="576"/>
      <c r="G36" s="577"/>
      <c r="H36" s="576"/>
      <c r="I36" s="577"/>
      <c r="J36" s="578"/>
    </row>
    <row r="37" spans="2:10" ht="27" customHeight="1" hidden="1">
      <c r="B37" s="579" t="s">
        <v>1472</v>
      </c>
      <c r="C37" s="580"/>
      <c r="D37" s="580"/>
      <c r="E37" s="580"/>
      <c r="F37" s="581"/>
      <c r="G37" s="581"/>
      <c r="H37" s="581"/>
      <c r="I37" s="581"/>
      <c r="J37" s="580"/>
    </row>
    <row r="38" spans="1:10" ht="25.5" customHeight="1" hidden="1">
      <c r="A38" s="582" t="s">
        <v>1473</v>
      </c>
      <c r="B38" s="583" t="s">
        <v>1474</v>
      </c>
      <c r="C38" s="584" t="s">
        <v>1131</v>
      </c>
      <c r="D38" s="585"/>
      <c r="E38" s="585"/>
      <c r="F38" s="586" t="str">
        <f>B23</f>
        <v>Základ pro sníženou DPH</v>
      </c>
      <c r="G38" s="586" t="str">
        <f>B25</f>
        <v>Základ pro základní DPH</v>
      </c>
      <c r="H38" s="587" t="s">
        <v>1475</v>
      </c>
      <c r="I38" s="587" t="s">
        <v>1199</v>
      </c>
      <c r="J38" s="588" t="s">
        <v>482</v>
      </c>
    </row>
    <row r="39" spans="1:10" ht="25.5" customHeight="1" hidden="1">
      <c r="A39" s="582">
        <v>1</v>
      </c>
      <c r="B39" s="589" t="s">
        <v>1139</v>
      </c>
      <c r="C39" s="590"/>
      <c r="D39" s="591"/>
      <c r="E39" s="591"/>
      <c r="F39" s="592">
        <f>'1 1 Pol'!AE83</f>
        <v>0</v>
      </c>
      <c r="G39" s="593">
        <f>'1 1 Pol'!AF83</f>
        <v>0</v>
      </c>
      <c r="H39" s="594">
        <f>(F39*SazbaDPH1/100)+(G39*SazbaDPH2/100)</f>
        <v>0</v>
      </c>
      <c r="I39" s="594">
        <f>F39+G39+H39</f>
        <v>0</v>
      </c>
      <c r="J39" s="595" t="str">
        <f>IF(CenaCelkemVypocet=0,"",I39/CenaCelkemVypocet*100)</f>
        <v/>
      </c>
    </row>
    <row r="40" spans="1:10" ht="25.5" customHeight="1" hidden="1">
      <c r="A40" s="582">
        <v>2</v>
      </c>
      <c r="B40" s="596" t="s">
        <v>81</v>
      </c>
      <c r="C40" s="597" t="s">
        <v>1444</v>
      </c>
      <c r="D40" s="598"/>
      <c r="E40" s="598"/>
      <c r="F40" s="599">
        <f>'1 1 Pol'!AE83</f>
        <v>0</v>
      </c>
      <c r="G40" s="600">
        <f>'1 1 Pol'!AF83</f>
        <v>0</v>
      </c>
      <c r="H40" s="600">
        <f>(F40*SazbaDPH1/100)+(G40*SazbaDPH2/100)</f>
        <v>0</v>
      </c>
      <c r="I40" s="600">
        <f>F40+G40+H40</f>
        <v>0</v>
      </c>
      <c r="J40" s="601" t="str">
        <f>IF(CenaCelkemVypocet=0,"",I40/CenaCelkemVypocet*100)</f>
        <v/>
      </c>
    </row>
    <row r="41" spans="1:10" ht="25.5" customHeight="1" hidden="1">
      <c r="A41" s="582">
        <v>3</v>
      </c>
      <c r="B41" s="602" t="s">
        <v>81</v>
      </c>
      <c r="C41" s="590" t="s">
        <v>1446</v>
      </c>
      <c r="D41" s="591"/>
      <c r="E41" s="591"/>
      <c r="F41" s="603">
        <f>'1 1 Pol'!AE83</f>
        <v>0</v>
      </c>
      <c r="G41" s="594">
        <f>'1 1 Pol'!AF83</f>
        <v>0</v>
      </c>
      <c r="H41" s="594">
        <f>(F41*SazbaDPH1/100)+(G41*SazbaDPH2/100)</f>
        <v>0</v>
      </c>
      <c r="I41" s="594">
        <f>F41+G41+H41</f>
        <v>0</v>
      </c>
      <c r="J41" s="595" t="str">
        <f>IF(CenaCelkemVypocet=0,"",I41/CenaCelkemVypocet*100)</f>
        <v/>
      </c>
    </row>
    <row r="42" spans="1:10" ht="25.5" customHeight="1" hidden="1">
      <c r="A42" s="582"/>
      <c r="B42" s="604" t="s">
        <v>1476</v>
      </c>
      <c r="C42" s="605"/>
      <c r="D42" s="605"/>
      <c r="E42" s="606"/>
      <c r="F42" s="607">
        <f>SUMIF(A39:A41,"=1",F39:F41)</f>
        <v>0</v>
      </c>
      <c r="G42" s="608">
        <f>SUMIF(A39:A41,"=1",G39:G41)</f>
        <v>0</v>
      </c>
      <c r="H42" s="608">
        <f>SUMIF(A39:A41,"=1",H39:H41)</f>
        <v>0</v>
      </c>
      <c r="I42" s="608">
        <f>SUMIF(A39:A41,"=1",I39:I41)</f>
        <v>0</v>
      </c>
      <c r="J42" s="609">
        <f>SUMIF(A39:A41,"=1",J39:J41)</f>
        <v>0</v>
      </c>
    </row>
    <row r="46" ht="15.75">
      <c r="B46" s="610" t="s">
        <v>1477</v>
      </c>
    </row>
    <row r="48" spans="1:10" ht="25.5" customHeight="1">
      <c r="A48" s="612"/>
      <c r="B48" s="613" t="s">
        <v>1474</v>
      </c>
      <c r="C48" s="613" t="s">
        <v>1131</v>
      </c>
      <c r="D48" s="614"/>
      <c r="E48" s="614"/>
      <c r="F48" s="615" t="s">
        <v>1478</v>
      </c>
      <c r="G48" s="615"/>
      <c r="H48" s="615"/>
      <c r="I48" s="615" t="s">
        <v>1456</v>
      </c>
      <c r="J48" s="615" t="s">
        <v>482</v>
      </c>
    </row>
    <row r="49" spans="1:10" ht="25.5" customHeight="1">
      <c r="A49" s="616"/>
      <c r="B49" s="617" t="s">
        <v>81</v>
      </c>
      <c r="C49" s="618" t="s">
        <v>696</v>
      </c>
      <c r="D49" s="619"/>
      <c r="E49" s="619"/>
      <c r="F49" s="620" t="s">
        <v>168</v>
      </c>
      <c r="G49" s="621"/>
      <c r="H49" s="621"/>
      <c r="I49" s="621">
        <f>'1 1 Pol'!G8</f>
        <v>0</v>
      </c>
      <c r="J49" s="622" t="str">
        <f>IF(I54=0,"",I49/I54*100)</f>
        <v/>
      </c>
    </row>
    <row r="50" spans="1:10" ht="25.5" customHeight="1">
      <c r="A50" s="616"/>
      <c r="B50" s="617" t="s">
        <v>261</v>
      </c>
      <c r="C50" s="618" t="s">
        <v>1479</v>
      </c>
      <c r="D50" s="619"/>
      <c r="E50" s="619"/>
      <c r="F50" s="620" t="s">
        <v>168</v>
      </c>
      <c r="G50" s="621"/>
      <c r="H50" s="621"/>
      <c r="I50" s="621">
        <f>'1 1 Pol'!G27</f>
        <v>0</v>
      </c>
      <c r="J50" s="622" t="str">
        <f>IF(I54=0,"",I50/I54*100)</f>
        <v/>
      </c>
    </row>
    <row r="51" spans="1:10" ht="25.5" customHeight="1">
      <c r="A51" s="616"/>
      <c r="B51" s="617" t="s">
        <v>1068</v>
      </c>
      <c r="C51" s="618" t="s">
        <v>1480</v>
      </c>
      <c r="D51" s="619"/>
      <c r="E51" s="619"/>
      <c r="F51" s="620" t="s">
        <v>168</v>
      </c>
      <c r="G51" s="621"/>
      <c r="H51" s="621"/>
      <c r="I51" s="621">
        <f>'1 1 Pol'!G35</f>
        <v>0</v>
      </c>
      <c r="J51" s="622" t="str">
        <f>IF(I54=0,"",I51/I54*100)</f>
        <v/>
      </c>
    </row>
    <row r="52" spans="1:10" ht="25.5" customHeight="1">
      <c r="A52" s="616"/>
      <c r="B52" s="617" t="s">
        <v>1481</v>
      </c>
      <c r="C52" s="618" t="s">
        <v>1482</v>
      </c>
      <c r="D52" s="619"/>
      <c r="E52" s="619"/>
      <c r="F52" s="620" t="s">
        <v>168</v>
      </c>
      <c r="G52" s="621"/>
      <c r="H52" s="621"/>
      <c r="I52" s="621">
        <f>'1 1 Pol'!G37</f>
        <v>0</v>
      </c>
      <c r="J52" s="622" t="str">
        <f>IF(I54=0,"",I52/I54*100)</f>
        <v/>
      </c>
    </row>
    <row r="53" spans="1:10" ht="25.5" customHeight="1">
      <c r="A53" s="616"/>
      <c r="B53" s="617" t="s">
        <v>1483</v>
      </c>
      <c r="C53" s="618" t="s">
        <v>1484</v>
      </c>
      <c r="D53" s="619"/>
      <c r="E53" s="619"/>
      <c r="F53" s="620" t="s">
        <v>374</v>
      </c>
      <c r="G53" s="621"/>
      <c r="H53" s="621"/>
      <c r="I53" s="621">
        <f>'1 1 Pol'!G67</f>
        <v>0</v>
      </c>
      <c r="J53" s="622" t="str">
        <f>IF(I54=0,"",I53/I54*100)</f>
        <v/>
      </c>
    </row>
    <row r="54" spans="1:10" ht="25.5" customHeight="1">
      <c r="A54" s="623"/>
      <c r="B54" s="624" t="s">
        <v>1199</v>
      </c>
      <c r="C54" s="624"/>
      <c r="D54" s="625"/>
      <c r="E54" s="625"/>
      <c r="F54" s="626"/>
      <c r="G54" s="627"/>
      <c r="H54" s="627"/>
      <c r="I54" s="627">
        <f>SUM(I49:I53)</f>
        <v>0</v>
      </c>
      <c r="J54" s="628">
        <f>SUM(J49:J53)</f>
        <v>0</v>
      </c>
    </row>
    <row r="55" spans="6:10" ht="13.5">
      <c r="F55" s="629"/>
      <c r="G55" s="630"/>
      <c r="H55" s="629"/>
      <c r="I55" s="630"/>
      <c r="J55" s="631"/>
    </row>
    <row r="56" spans="6:10" ht="13.5">
      <c r="F56" s="629"/>
      <c r="G56" s="630"/>
      <c r="H56" s="629"/>
      <c r="I56" s="630"/>
      <c r="J56" s="631"/>
    </row>
    <row r="57" spans="6:10" ht="13.5">
      <c r="F57" s="629"/>
      <c r="G57" s="630"/>
      <c r="H57" s="629"/>
      <c r="I57" s="630"/>
      <c r="J57" s="631"/>
    </row>
  </sheetData>
  <mergeCells count="45">
    <mergeCell ref="C52:E52"/>
    <mergeCell ref="C53:E53"/>
    <mergeCell ref="C40:E40"/>
    <mergeCell ref="C41:E41"/>
    <mergeCell ref="B42:E42"/>
    <mergeCell ref="C49:E49"/>
    <mergeCell ref="C50:E50"/>
    <mergeCell ref="C51:E51"/>
    <mergeCell ref="G26:I26"/>
    <mergeCell ref="G27:I27"/>
    <mergeCell ref="G28:I28"/>
    <mergeCell ref="G29:I29"/>
    <mergeCell ref="D35:E35"/>
    <mergeCell ref="C39:E39"/>
    <mergeCell ref="E21:F21"/>
    <mergeCell ref="G21:H21"/>
    <mergeCell ref="I21:J21"/>
    <mergeCell ref="G23:I23"/>
    <mergeCell ref="G24:I24"/>
    <mergeCell ref="G25:I25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D13:G13"/>
    <mergeCell ref="E15:F15"/>
    <mergeCell ref="G15:H15"/>
    <mergeCell ref="I15:J15"/>
    <mergeCell ref="E16:F16"/>
    <mergeCell ref="G16:H16"/>
    <mergeCell ref="I16:J16"/>
    <mergeCell ref="B1:J1"/>
    <mergeCell ref="E2:J2"/>
    <mergeCell ref="E3:J3"/>
    <mergeCell ref="E4:J4"/>
    <mergeCell ref="D11:G11"/>
    <mergeCell ref="D12:G1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 topLeftCell="A1">
      <pane ySplit="7" topLeftCell="A8" activePane="bottomLeft" state="frozen"/>
      <selection pane="topLeft" activeCell="A2" sqref="A2:G2"/>
      <selection pane="bottomLeft" activeCell="A2" sqref="A2:G2"/>
    </sheetView>
  </sheetViews>
  <sheetFormatPr defaultColWidth="9.33203125" defaultRowHeight="13.5" outlineLevelRow="1"/>
  <cols>
    <col min="1" max="1" width="4" style="455" customWidth="1"/>
    <col min="2" max="2" width="14.66015625" style="638" customWidth="1"/>
    <col min="3" max="3" width="44.66015625" style="638" customWidth="1"/>
    <col min="4" max="4" width="5.66015625" style="455" customWidth="1"/>
    <col min="5" max="5" width="12.33203125" style="455" customWidth="1"/>
    <col min="6" max="6" width="11.5" style="455" customWidth="1"/>
    <col min="7" max="7" width="14.83203125" style="455" customWidth="1"/>
    <col min="8" max="23" width="9.33203125" style="455" hidden="1" customWidth="1"/>
    <col min="24" max="28" width="9.33203125" style="455" customWidth="1"/>
    <col min="29" max="29" width="9.33203125" style="455" hidden="1" customWidth="1"/>
    <col min="30" max="30" width="9.33203125" style="455" customWidth="1"/>
    <col min="31" max="41" width="9.33203125" style="455" hidden="1" customWidth="1"/>
    <col min="42" max="52" width="9.33203125" style="455" customWidth="1"/>
    <col min="53" max="53" width="86" style="455" customWidth="1"/>
    <col min="54" max="16384" width="9.33203125" style="455" customWidth="1"/>
  </cols>
  <sheetData>
    <row r="1" spans="1:33" ht="15.75" customHeight="1">
      <c r="A1" s="632" t="s">
        <v>1485</v>
      </c>
      <c r="B1" s="632"/>
      <c r="C1" s="632"/>
      <c r="D1" s="632"/>
      <c r="E1" s="632"/>
      <c r="F1" s="632"/>
      <c r="G1" s="632"/>
      <c r="AG1" s="455" t="s">
        <v>1486</v>
      </c>
    </row>
    <row r="2" spans="1:33" ht="24.95" customHeight="1">
      <c r="A2" s="633" t="s">
        <v>1487</v>
      </c>
      <c r="B2" s="634" t="s">
        <v>1443</v>
      </c>
      <c r="C2" s="635" t="s">
        <v>1444</v>
      </c>
      <c r="D2" s="636"/>
      <c r="E2" s="636"/>
      <c r="F2" s="636"/>
      <c r="G2" s="637"/>
      <c r="AG2" s="455" t="s">
        <v>80</v>
      </c>
    </row>
    <row r="3" spans="1:33" ht="24.95" customHeight="1">
      <c r="A3" s="633" t="s">
        <v>1488</v>
      </c>
      <c r="B3" s="634" t="s">
        <v>81</v>
      </c>
      <c r="C3" s="635" t="s">
        <v>1444</v>
      </c>
      <c r="D3" s="636"/>
      <c r="E3" s="636"/>
      <c r="F3" s="636"/>
      <c r="G3" s="637"/>
      <c r="AC3" s="638" t="s">
        <v>80</v>
      </c>
      <c r="AG3" s="455" t="s">
        <v>1489</v>
      </c>
    </row>
    <row r="4" spans="1:33" ht="24.95" customHeight="1">
      <c r="A4" s="639" t="s">
        <v>1490</v>
      </c>
      <c r="B4" s="640" t="s">
        <v>81</v>
      </c>
      <c r="C4" s="641" t="s">
        <v>1446</v>
      </c>
      <c r="D4" s="642"/>
      <c r="E4" s="642"/>
      <c r="F4" s="642"/>
      <c r="G4" s="643"/>
      <c r="AG4" s="455" t="s">
        <v>1491</v>
      </c>
    </row>
    <row r="5" ht="13.5">
      <c r="D5" s="644"/>
    </row>
    <row r="6" spans="1:23" ht="51">
      <c r="A6" s="645" t="s">
        <v>1403</v>
      </c>
      <c r="B6" s="646" t="s">
        <v>1492</v>
      </c>
      <c r="C6" s="646" t="s">
        <v>1493</v>
      </c>
      <c r="D6" s="647" t="s">
        <v>157</v>
      </c>
      <c r="E6" s="645" t="s">
        <v>1494</v>
      </c>
      <c r="F6" s="648" t="s">
        <v>1495</v>
      </c>
      <c r="G6" s="645" t="s">
        <v>1456</v>
      </c>
      <c r="H6" s="649" t="s">
        <v>1252</v>
      </c>
      <c r="I6" s="649" t="s">
        <v>1496</v>
      </c>
      <c r="J6" s="649" t="s">
        <v>222</v>
      </c>
      <c r="K6" s="649" t="s">
        <v>1497</v>
      </c>
      <c r="L6" s="649" t="s">
        <v>43</v>
      </c>
      <c r="M6" s="649" t="s">
        <v>1498</v>
      </c>
      <c r="N6" s="649" t="s">
        <v>1499</v>
      </c>
      <c r="O6" s="649" t="s">
        <v>1500</v>
      </c>
      <c r="P6" s="649" t="s">
        <v>1501</v>
      </c>
      <c r="Q6" s="649" t="s">
        <v>1502</v>
      </c>
      <c r="R6" s="649" t="s">
        <v>1503</v>
      </c>
      <c r="S6" s="649" t="s">
        <v>1504</v>
      </c>
      <c r="T6" s="649" t="s">
        <v>1505</v>
      </c>
      <c r="U6" s="649" t="s">
        <v>1506</v>
      </c>
      <c r="V6" s="649" t="s">
        <v>1507</v>
      </c>
      <c r="W6" s="649" t="s">
        <v>1508</v>
      </c>
    </row>
    <row r="7" spans="1:23" ht="13.5" hidden="1">
      <c r="A7" s="650"/>
      <c r="B7" s="651"/>
      <c r="C7" s="651"/>
      <c r="D7" s="652"/>
      <c r="E7" s="653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</row>
    <row r="8" spans="1:33" ht="13.5">
      <c r="A8" s="655" t="s">
        <v>1509</v>
      </c>
      <c r="B8" s="656" t="s">
        <v>81</v>
      </c>
      <c r="C8" s="657" t="s">
        <v>696</v>
      </c>
      <c r="D8" s="658"/>
      <c r="E8" s="659"/>
      <c r="F8" s="660"/>
      <c r="G8" s="661">
        <f>SUMIF(AG9:AG26,"&lt;&gt;NOR",G9:G26)</f>
        <v>0</v>
      </c>
      <c r="H8" s="662"/>
      <c r="I8" s="662">
        <f>SUM(I9:I26)</f>
        <v>0</v>
      </c>
      <c r="J8" s="662"/>
      <c r="K8" s="662">
        <f>SUM(K9:K26)</f>
        <v>0</v>
      </c>
      <c r="L8" s="662"/>
      <c r="M8" s="662">
        <f>SUM(M9:M26)</f>
        <v>0</v>
      </c>
      <c r="N8" s="662"/>
      <c r="O8" s="662">
        <f>SUM(O9:O26)</f>
        <v>29.77</v>
      </c>
      <c r="P8" s="662"/>
      <c r="Q8" s="662">
        <f>SUM(Q9:Q26)</f>
        <v>0</v>
      </c>
      <c r="R8" s="662"/>
      <c r="S8" s="662"/>
      <c r="T8" s="662"/>
      <c r="U8" s="662"/>
      <c r="V8" s="662">
        <f>SUM(V9:V26)</f>
        <v>59.96</v>
      </c>
      <c r="W8" s="662"/>
      <c r="AG8" s="455" t="s">
        <v>1510</v>
      </c>
    </row>
    <row r="9" spans="1:60" ht="22.5" outlineLevel="1">
      <c r="A9" s="663">
        <v>1</v>
      </c>
      <c r="B9" s="664" t="s">
        <v>1511</v>
      </c>
      <c r="C9" s="665" t="s">
        <v>1512</v>
      </c>
      <c r="D9" s="666" t="s">
        <v>115</v>
      </c>
      <c r="E9" s="667">
        <v>14.16</v>
      </c>
      <c r="F9" s="668"/>
      <c r="G9" s="669">
        <f>ROUND(E9*F9,2)</f>
        <v>0</v>
      </c>
      <c r="H9" s="670"/>
      <c r="I9" s="671">
        <f>ROUND(E9*H9,2)</f>
        <v>0</v>
      </c>
      <c r="J9" s="670"/>
      <c r="K9" s="671">
        <f>ROUND(E9*J9,2)</f>
        <v>0</v>
      </c>
      <c r="L9" s="671">
        <v>21</v>
      </c>
      <c r="M9" s="671">
        <f>G9*(1+L9/100)</f>
        <v>0</v>
      </c>
      <c r="N9" s="671">
        <v>0</v>
      </c>
      <c r="O9" s="671">
        <f>ROUND(E9*N9,2)</f>
        <v>0</v>
      </c>
      <c r="P9" s="671">
        <v>0</v>
      </c>
      <c r="Q9" s="671">
        <f>ROUND(E9*P9,2)</f>
        <v>0</v>
      </c>
      <c r="R9" s="671"/>
      <c r="S9" s="671" t="s">
        <v>1513</v>
      </c>
      <c r="T9" s="671" t="s">
        <v>1514</v>
      </c>
      <c r="U9" s="671">
        <v>0.668</v>
      </c>
      <c r="V9" s="671">
        <f>ROUND(E9*U9,2)</f>
        <v>9.46</v>
      </c>
      <c r="W9" s="671"/>
      <c r="X9" s="672"/>
      <c r="Y9" s="672"/>
      <c r="Z9" s="672"/>
      <c r="AA9" s="672"/>
      <c r="AB9" s="672"/>
      <c r="AC9" s="672"/>
      <c r="AD9" s="672"/>
      <c r="AE9" s="672"/>
      <c r="AF9" s="672"/>
      <c r="AG9" s="672" t="s">
        <v>1515</v>
      </c>
      <c r="AH9" s="672"/>
      <c r="AI9" s="672"/>
      <c r="AJ9" s="672"/>
      <c r="AK9" s="672"/>
      <c r="AL9" s="672"/>
      <c r="AM9" s="672"/>
      <c r="AN9" s="672"/>
      <c r="AO9" s="672"/>
      <c r="AP9" s="672"/>
      <c r="AQ9" s="672"/>
      <c r="AR9" s="672"/>
      <c r="AS9" s="672"/>
      <c r="AT9" s="672"/>
      <c r="AU9" s="672"/>
      <c r="AV9" s="672"/>
      <c r="AW9" s="672"/>
      <c r="AX9" s="672"/>
      <c r="AY9" s="672"/>
      <c r="AZ9" s="672"/>
      <c r="BA9" s="672"/>
      <c r="BB9" s="672"/>
      <c r="BC9" s="672"/>
      <c r="BD9" s="672"/>
      <c r="BE9" s="672"/>
      <c r="BF9" s="672"/>
      <c r="BG9" s="672"/>
      <c r="BH9" s="672"/>
    </row>
    <row r="10" spans="1:60" ht="13.5" outlineLevel="1">
      <c r="A10" s="673"/>
      <c r="B10" s="674"/>
      <c r="C10" s="675" t="s">
        <v>1516</v>
      </c>
      <c r="D10" s="676"/>
      <c r="E10" s="677">
        <v>14.16</v>
      </c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2"/>
      <c r="Y10" s="672"/>
      <c r="Z10" s="672"/>
      <c r="AA10" s="672"/>
      <c r="AB10" s="672"/>
      <c r="AC10" s="672"/>
      <c r="AD10" s="672"/>
      <c r="AE10" s="672"/>
      <c r="AF10" s="672"/>
      <c r="AG10" s="672" t="s">
        <v>177</v>
      </c>
      <c r="AH10" s="672">
        <v>5</v>
      </c>
      <c r="AI10" s="672"/>
      <c r="AJ10" s="672"/>
      <c r="AK10" s="672"/>
      <c r="AL10" s="672"/>
      <c r="AM10" s="672"/>
      <c r="AN10" s="672"/>
      <c r="AO10" s="672"/>
      <c r="AP10" s="672"/>
      <c r="AQ10" s="672"/>
      <c r="AR10" s="672"/>
      <c r="AS10" s="672"/>
      <c r="AT10" s="672"/>
      <c r="AU10" s="672"/>
      <c r="AV10" s="672"/>
      <c r="AW10" s="672"/>
      <c r="AX10" s="672"/>
      <c r="AY10" s="672"/>
      <c r="AZ10" s="672"/>
      <c r="BA10" s="672"/>
      <c r="BB10" s="672"/>
      <c r="BC10" s="672"/>
      <c r="BD10" s="672"/>
      <c r="BE10" s="672"/>
      <c r="BF10" s="672"/>
      <c r="BG10" s="672"/>
      <c r="BH10" s="672"/>
    </row>
    <row r="11" spans="1:60" ht="13.5" outlineLevel="1">
      <c r="A11" s="663">
        <v>2</v>
      </c>
      <c r="B11" s="664" t="s">
        <v>1517</v>
      </c>
      <c r="C11" s="665" t="s">
        <v>1518</v>
      </c>
      <c r="D11" s="666" t="s">
        <v>115</v>
      </c>
      <c r="E11" s="667">
        <v>42.48</v>
      </c>
      <c r="F11" s="668"/>
      <c r="G11" s="669">
        <f>ROUND(E11*F11,2)</f>
        <v>0</v>
      </c>
      <c r="H11" s="670"/>
      <c r="I11" s="671">
        <f>ROUND(E11*H11,2)</f>
        <v>0</v>
      </c>
      <c r="J11" s="670"/>
      <c r="K11" s="671">
        <f>ROUND(E11*J11,2)</f>
        <v>0</v>
      </c>
      <c r="L11" s="671">
        <v>21</v>
      </c>
      <c r="M11" s="671">
        <f>G11*(1+L11/100)</f>
        <v>0</v>
      </c>
      <c r="N11" s="671">
        <v>0</v>
      </c>
      <c r="O11" s="671">
        <f>ROUND(E11*N11,2)</f>
        <v>0</v>
      </c>
      <c r="P11" s="671">
        <v>0</v>
      </c>
      <c r="Q11" s="671">
        <f>ROUND(E11*P11,2)</f>
        <v>0</v>
      </c>
      <c r="R11" s="671"/>
      <c r="S11" s="671" t="s">
        <v>1513</v>
      </c>
      <c r="T11" s="671" t="s">
        <v>1514</v>
      </c>
      <c r="U11" s="671">
        <v>0.591</v>
      </c>
      <c r="V11" s="671">
        <f>ROUND(E11*U11,2)</f>
        <v>25.11</v>
      </c>
      <c r="W11" s="671"/>
      <c r="X11" s="672"/>
      <c r="Y11" s="672"/>
      <c r="Z11" s="672"/>
      <c r="AA11" s="672"/>
      <c r="AB11" s="672"/>
      <c r="AC11" s="672"/>
      <c r="AD11" s="672"/>
      <c r="AE11" s="672"/>
      <c r="AF11" s="672"/>
      <c r="AG11" s="672" t="s">
        <v>1515</v>
      </c>
      <c r="AH11" s="672"/>
      <c r="AI11" s="672"/>
      <c r="AJ11" s="672"/>
      <c r="AK11" s="672"/>
      <c r="AL11" s="672"/>
      <c r="AM11" s="672"/>
      <c r="AN11" s="672"/>
      <c r="AO11" s="672"/>
      <c r="AP11" s="672"/>
      <c r="AQ11" s="672"/>
      <c r="AR11" s="672"/>
      <c r="AS11" s="672"/>
      <c r="AT11" s="672"/>
      <c r="AU11" s="672"/>
      <c r="AV11" s="672"/>
      <c r="AW11" s="672"/>
      <c r="AX11" s="672"/>
      <c r="AY11" s="672"/>
      <c r="AZ11" s="672"/>
      <c r="BA11" s="672"/>
      <c r="BB11" s="672"/>
      <c r="BC11" s="672"/>
      <c r="BD11" s="672"/>
      <c r="BE11" s="672"/>
      <c r="BF11" s="672"/>
      <c r="BG11" s="672"/>
      <c r="BH11" s="672"/>
    </row>
    <row r="12" spans="1:60" ht="13.5" outlineLevel="1">
      <c r="A12" s="673"/>
      <c r="B12" s="674"/>
      <c r="C12" s="675" t="s">
        <v>1519</v>
      </c>
      <c r="D12" s="676"/>
      <c r="E12" s="677">
        <v>14.16</v>
      </c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2"/>
      <c r="Y12" s="672"/>
      <c r="Z12" s="672"/>
      <c r="AA12" s="672"/>
      <c r="AB12" s="672"/>
      <c r="AC12" s="672"/>
      <c r="AD12" s="672"/>
      <c r="AE12" s="672"/>
      <c r="AF12" s="672"/>
      <c r="AG12" s="672" t="s">
        <v>177</v>
      </c>
      <c r="AH12" s="672">
        <v>5</v>
      </c>
      <c r="AI12" s="672"/>
      <c r="AJ12" s="672"/>
      <c r="AK12" s="672"/>
      <c r="AL12" s="672"/>
      <c r="AM12" s="672"/>
      <c r="AN12" s="672"/>
      <c r="AO12" s="672"/>
      <c r="AP12" s="672"/>
      <c r="AQ12" s="672"/>
      <c r="AR12" s="672"/>
      <c r="AS12" s="672"/>
      <c r="AT12" s="672"/>
      <c r="AU12" s="672"/>
      <c r="AV12" s="672"/>
      <c r="AW12" s="672"/>
      <c r="AX12" s="672"/>
      <c r="AY12" s="672"/>
      <c r="AZ12" s="672"/>
      <c r="BA12" s="672"/>
      <c r="BB12" s="672"/>
      <c r="BC12" s="672"/>
      <c r="BD12" s="672"/>
      <c r="BE12" s="672"/>
      <c r="BF12" s="672"/>
      <c r="BG12" s="672"/>
      <c r="BH12" s="672"/>
    </row>
    <row r="13" spans="1:60" ht="13.5" outlineLevel="1">
      <c r="A13" s="673"/>
      <c r="B13" s="674"/>
      <c r="C13" s="678" t="s">
        <v>1520</v>
      </c>
      <c r="D13" s="679"/>
      <c r="E13" s="680">
        <v>28.32</v>
      </c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2"/>
      <c r="Y13" s="672"/>
      <c r="Z13" s="672"/>
      <c r="AA13" s="672"/>
      <c r="AB13" s="672"/>
      <c r="AC13" s="672"/>
      <c r="AD13" s="672"/>
      <c r="AE13" s="672"/>
      <c r="AF13" s="672"/>
      <c r="AG13" s="672" t="s">
        <v>177</v>
      </c>
      <c r="AH13" s="672">
        <v>4</v>
      </c>
      <c r="AI13" s="672"/>
      <c r="AJ13" s="672"/>
      <c r="AK13" s="672"/>
      <c r="AL13" s="672"/>
      <c r="AM13" s="672"/>
      <c r="AN13" s="672"/>
      <c r="AO13" s="672"/>
      <c r="AP13" s="672"/>
      <c r="AQ13" s="672"/>
      <c r="AR13" s="672"/>
      <c r="AS13" s="672"/>
      <c r="AT13" s="672"/>
      <c r="AU13" s="672"/>
      <c r="AV13" s="672"/>
      <c r="AW13" s="672"/>
      <c r="AX13" s="672"/>
      <c r="AY13" s="672"/>
      <c r="AZ13" s="672"/>
      <c r="BA13" s="672"/>
      <c r="BB13" s="672"/>
      <c r="BC13" s="672"/>
      <c r="BD13" s="672"/>
      <c r="BE13" s="672"/>
      <c r="BF13" s="672"/>
      <c r="BG13" s="672"/>
      <c r="BH13" s="672"/>
    </row>
    <row r="14" spans="1:60" ht="13.5" outlineLevel="1">
      <c r="A14" s="663">
        <v>3</v>
      </c>
      <c r="B14" s="664" t="s">
        <v>1521</v>
      </c>
      <c r="C14" s="665" t="s">
        <v>1522</v>
      </c>
      <c r="D14" s="666" t="s">
        <v>115</v>
      </c>
      <c r="E14" s="667">
        <v>14.16</v>
      </c>
      <c r="F14" s="668"/>
      <c r="G14" s="669">
        <f>ROUND(E14*F14,2)</f>
        <v>0</v>
      </c>
      <c r="H14" s="670"/>
      <c r="I14" s="671">
        <f>ROUND(E14*H14,2)</f>
        <v>0</v>
      </c>
      <c r="J14" s="670"/>
      <c r="K14" s="671">
        <f>ROUND(E14*J14,2)</f>
        <v>0</v>
      </c>
      <c r="L14" s="671">
        <v>21</v>
      </c>
      <c r="M14" s="671">
        <f>G14*(1+L14/100)</f>
        <v>0</v>
      </c>
      <c r="N14" s="671">
        <v>0</v>
      </c>
      <c r="O14" s="671">
        <f>ROUND(E14*N14,2)</f>
        <v>0</v>
      </c>
      <c r="P14" s="671">
        <v>0</v>
      </c>
      <c r="Q14" s="671">
        <f>ROUND(E14*P14,2)</f>
        <v>0</v>
      </c>
      <c r="R14" s="671"/>
      <c r="S14" s="671" t="s">
        <v>1513</v>
      </c>
      <c r="T14" s="671" t="s">
        <v>1514</v>
      </c>
      <c r="U14" s="671">
        <v>1.239</v>
      </c>
      <c r="V14" s="671">
        <f>ROUND(E14*U14,2)</f>
        <v>17.54</v>
      </c>
      <c r="W14" s="671"/>
      <c r="X14" s="672"/>
      <c r="Y14" s="672"/>
      <c r="Z14" s="672"/>
      <c r="AA14" s="672"/>
      <c r="AB14" s="672"/>
      <c r="AC14" s="672"/>
      <c r="AD14" s="672"/>
      <c r="AE14" s="672"/>
      <c r="AF14" s="672"/>
      <c r="AG14" s="672" t="s">
        <v>1515</v>
      </c>
      <c r="AH14" s="672"/>
      <c r="AI14" s="672"/>
      <c r="AJ14" s="672"/>
      <c r="AK14" s="672"/>
      <c r="AL14" s="672"/>
      <c r="AM14" s="672"/>
      <c r="AN14" s="672"/>
      <c r="AO14" s="672"/>
      <c r="AP14" s="672"/>
      <c r="AQ14" s="672"/>
      <c r="AR14" s="672"/>
      <c r="AS14" s="672"/>
      <c r="AT14" s="672"/>
      <c r="AU14" s="672"/>
      <c r="AV14" s="672"/>
      <c r="AW14" s="672"/>
      <c r="AX14" s="672"/>
      <c r="AY14" s="672"/>
      <c r="AZ14" s="672"/>
      <c r="BA14" s="672"/>
      <c r="BB14" s="672"/>
      <c r="BC14" s="672"/>
      <c r="BD14" s="672"/>
      <c r="BE14" s="672"/>
      <c r="BF14" s="672"/>
      <c r="BG14" s="672"/>
      <c r="BH14" s="672"/>
    </row>
    <row r="15" spans="1:60" ht="22.5" outlineLevel="1">
      <c r="A15" s="673"/>
      <c r="B15" s="674"/>
      <c r="C15" s="675" t="s">
        <v>1523</v>
      </c>
      <c r="D15" s="676"/>
      <c r="E15" s="677">
        <v>14.16</v>
      </c>
      <c r="F15" s="671"/>
      <c r="G15" s="671"/>
      <c r="H15" s="671"/>
      <c r="I15" s="671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671"/>
      <c r="U15" s="671"/>
      <c r="V15" s="671"/>
      <c r="W15" s="671"/>
      <c r="X15" s="672"/>
      <c r="Y15" s="672"/>
      <c r="Z15" s="672"/>
      <c r="AA15" s="672"/>
      <c r="AB15" s="672"/>
      <c r="AC15" s="672"/>
      <c r="AD15" s="672"/>
      <c r="AE15" s="672"/>
      <c r="AF15" s="672"/>
      <c r="AG15" s="672" t="s">
        <v>177</v>
      </c>
      <c r="AH15" s="672">
        <v>0</v>
      </c>
      <c r="AI15" s="672"/>
      <c r="AJ15" s="672"/>
      <c r="AK15" s="672"/>
      <c r="AL15" s="672"/>
      <c r="AM15" s="672"/>
      <c r="AN15" s="672"/>
      <c r="AO15" s="672"/>
      <c r="AP15" s="672"/>
      <c r="AQ15" s="672"/>
      <c r="AR15" s="672"/>
      <c r="AS15" s="672"/>
      <c r="AT15" s="672"/>
      <c r="AU15" s="672"/>
      <c r="AV15" s="672"/>
      <c r="AW15" s="672"/>
      <c r="AX15" s="672"/>
      <c r="AY15" s="672"/>
      <c r="AZ15" s="672"/>
      <c r="BA15" s="672"/>
      <c r="BB15" s="672"/>
      <c r="BC15" s="672"/>
      <c r="BD15" s="672"/>
      <c r="BE15" s="672"/>
      <c r="BF15" s="672"/>
      <c r="BG15" s="672"/>
      <c r="BH15" s="672"/>
    </row>
    <row r="16" spans="1:60" ht="13.5" outlineLevel="1">
      <c r="A16" s="663">
        <v>4</v>
      </c>
      <c r="B16" s="664" t="s">
        <v>1524</v>
      </c>
      <c r="C16" s="665" t="s">
        <v>1525</v>
      </c>
      <c r="D16" s="666" t="s">
        <v>94</v>
      </c>
      <c r="E16" s="667">
        <v>50.976</v>
      </c>
      <c r="F16" s="668"/>
      <c r="G16" s="669">
        <f>ROUND(E16*F16,2)</f>
        <v>0</v>
      </c>
      <c r="H16" s="670"/>
      <c r="I16" s="671">
        <f>ROUND(E16*H16,2)</f>
        <v>0</v>
      </c>
      <c r="J16" s="670"/>
      <c r="K16" s="671">
        <f>ROUND(E16*J16,2)</f>
        <v>0</v>
      </c>
      <c r="L16" s="671">
        <v>21</v>
      </c>
      <c r="M16" s="671">
        <f>G16*(1+L16/100)</f>
        <v>0</v>
      </c>
      <c r="N16" s="671">
        <v>4E-05</v>
      </c>
      <c r="O16" s="671">
        <f>ROUND(E16*N16,2)</f>
        <v>0</v>
      </c>
      <c r="P16" s="671">
        <v>0</v>
      </c>
      <c r="Q16" s="671">
        <f>ROUND(E16*P16,2)</f>
        <v>0</v>
      </c>
      <c r="R16" s="671"/>
      <c r="S16" s="671" t="s">
        <v>1513</v>
      </c>
      <c r="T16" s="671" t="s">
        <v>1514</v>
      </c>
      <c r="U16" s="671">
        <v>0.06</v>
      </c>
      <c r="V16" s="671">
        <f>ROUND(E16*U16,2)</f>
        <v>3.06</v>
      </c>
      <c r="W16" s="671"/>
      <c r="X16" s="672"/>
      <c r="Y16" s="672"/>
      <c r="Z16" s="672"/>
      <c r="AA16" s="672"/>
      <c r="AB16" s="672"/>
      <c r="AC16" s="672"/>
      <c r="AD16" s="672"/>
      <c r="AE16" s="672"/>
      <c r="AF16" s="672"/>
      <c r="AG16" s="672" t="s">
        <v>1515</v>
      </c>
      <c r="AH16" s="672"/>
      <c r="AI16" s="672"/>
      <c r="AJ16" s="672"/>
      <c r="AK16" s="672"/>
      <c r="AL16" s="672"/>
      <c r="AM16" s="672"/>
      <c r="AN16" s="672"/>
      <c r="AO16" s="672"/>
      <c r="AP16" s="672"/>
      <c r="AQ16" s="672"/>
      <c r="AR16" s="672"/>
      <c r="AS16" s="672"/>
      <c r="AT16" s="672"/>
      <c r="AU16" s="672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2"/>
      <c r="BG16" s="672"/>
      <c r="BH16" s="672"/>
    </row>
    <row r="17" spans="1:60" ht="13.5" outlineLevel="1">
      <c r="A17" s="673"/>
      <c r="B17" s="674"/>
      <c r="C17" s="675" t="s">
        <v>1526</v>
      </c>
      <c r="D17" s="676"/>
      <c r="E17" s="677">
        <v>42.48</v>
      </c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2"/>
      <c r="Y17" s="672"/>
      <c r="Z17" s="672"/>
      <c r="AA17" s="672"/>
      <c r="AB17" s="672"/>
      <c r="AC17" s="672"/>
      <c r="AD17" s="672"/>
      <c r="AE17" s="672"/>
      <c r="AF17" s="672"/>
      <c r="AG17" s="672" t="s">
        <v>177</v>
      </c>
      <c r="AH17" s="672">
        <v>0</v>
      </c>
      <c r="AI17" s="672"/>
      <c r="AJ17" s="672"/>
      <c r="AK17" s="672"/>
      <c r="AL17" s="672"/>
      <c r="AM17" s="672"/>
      <c r="AN17" s="672"/>
      <c r="AO17" s="672"/>
      <c r="AP17" s="672"/>
      <c r="AQ17" s="672"/>
      <c r="AR17" s="672"/>
      <c r="AS17" s="672"/>
      <c r="AT17" s="672"/>
      <c r="AU17" s="672"/>
      <c r="AV17" s="672"/>
      <c r="AW17" s="672"/>
      <c r="AX17" s="672"/>
      <c r="AY17" s="672"/>
      <c r="AZ17" s="672"/>
      <c r="BA17" s="672"/>
      <c r="BB17" s="672"/>
      <c r="BC17" s="672"/>
      <c r="BD17" s="672"/>
      <c r="BE17" s="672"/>
      <c r="BF17" s="672"/>
      <c r="BG17" s="672"/>
      <c r="BH17" s="672"/>
    </row>
    <row r="18" spans="1:60" ht="13.5" outlineLevel="1">
      <c r="A18" s="673"/>
      <c r="B18" s="674"/>
      <c r="C18" s="678" t="s">
        <v>1527</v>
      </c>
      <c r="D18" s="679"/>
      <c r="E18" s="680">
        <v>8.496</v>
      </c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2"/>
      <c r="Y18" s="672"/>
      <c r="Z18" s="672"/>
      <c r="AA18" s="672"/>
      <c r="AB18" s="672"/>
      <c r="AC18" s="672"/>
      <c r="AD18" s="672"/>
      <c r="AE18" s="672"/>
      <c r="AF18" s="672"/>
      <c r="AG18" s="672" t="s">
        <v>177</v>
      </c>
      <c r="AH18" s="672">
        <v>4</v>
      </c>
      <c r="AI18" s="672"/>
      <c r="AJ18" s="672"/>
      <c r="AK18" s="672"/>
      <c r="AL18" s="672"/>
      <c r="AM18" s="672"/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2"/>
      <c r="AZ18" s="672"/>
      <c r="BA18" s="672"/>
      <c r="BB18" s="672"/>
      <c r="BC18" s="672"/>
      <c r="BD18" s="672"/>
      <c r="BE18" s="672"/>
      <c r="BF18" s="672"/>
      <c r="BG18" s="672"/>
      <c r="BH18" s="672"/>
    </row>
    <row r="19" spans="1:60" ht="13.5" outlineLevel="1">
      <c r="A19" s="663">
        <v>5</v>
      </c>
      <c r="B19" s="664" t="s">
        <v>1528</v>
      </c>
      <c r="C19" s="665" t="s">
        <v>1529</v>
      </c>
      <c r="D19" s="666" t="s">
        <v>94</v>
      </c>
      <c r="E19" s="667">
        <v>50.976</v>
      </c>
      <c r="F19" s="668"/>
      <c r="G19" s="669">
        <f>ROUND(E19*F19,2)</f>
        <v>0</v>
      </c>
      <c r="H19" s="670"/>
      <c r="I19" s="671">
        <f>ROUND(E19*H19,2)</f>
        <v>0</v>
      </c>
      <c r="J19" s="670"/>
      <c r="K19" s="671">
        <f>ROUND(E19*J19,2)</f>
        <v>0</v>
      </c>
      <c r="L19" s="671">
        <v>21</v>
      </c>
      <c r="M19" s="671">
        <f>G19*(1+L19/100)</f>
        <v>0</v>
      </c>
      <c r="N19" s="671">
        <v>0.0005</v>
      </c>
      <c r="O19" s="671">
        <f>ROUND(E19*N19,2)</f>
        <v>0.03</v>
      </c>
      <c r="P19" s="671">
        <v>0</v>
      </c>
      <c r="Q19" s="671">
        <f>ROUND(E19*P19,2)</f>
        <v>0</v>
      </c>
      <c r="R19" s="671"/>
      <c r="S19" s="671" t="s">
        <v>1513</v>
      </c>
      <c r="T19" s="671" t="s">
        <v>1514</v>
      </c>
      <c r="U19" s="671">
        <v>0.094</v>
      </c>
      <c r="V19" s="671">
        <f>ROUND(E19*U19,2)</f>
        <v>4.79</v>
      </c>
      <c r="W19" s="671"/>
      <c r="X19" s="672"/>
      <c r="Y19" s="672"/>
      <c r="Z19" s="672"/>
      <c r="AA19" s="672"/>
      <c r="AB19" s="672"/>
      <c r="AC19" s="672"/>
      <c r="AD19" s="672"/>
      <c r="AE19" s="672"/>
      <c r="AF19" s="672"/>
      <c r="AG19" s="672" t="s">
        <v>1515</v>
      </c>
      <c r="AH19" s="672"/>
      <c r="AI19" s="672"/>
      <c r="AJ19" s="672"/>
      <c r="AK19" s="672"/>
      <c r="AL19" s="672"/>
      <c r="AM19" s="672"/>
      <c r="AN19" s="672"/>
      <c r="AO19" s="672"/>
      <c r="AP19" s="672"/>
      <c r="AQ19" s="672"/>
      <c r="AR19" s="672"/>
      <c r="AS19" s="672"/>
      <c r="AT19" s="672"/>
      <c r="AU19" s="672"/>
      <c r="AV19" s="672"/>
      <c r="AW19" s="672"/>
      <c r="AX19" s="672"/>
      <c r="AY19" s="672"/>
      <c r="AZ19" s="672"/>
      <c r="BA19" s="672"/>
      <c r="BB19" s="672"/>
      <c r="BC19" s="672"/>
      <c r="BD19" s="672"/>
      <c r="BE19" s="672"/>
      <c r="BF19" s="672"/>
      <c r="BG19" s="672"/>
      <c r="BH19" s="672"/>
    </row>
    <row r="20" spans="1:60" ht="13.5" outlineLevel="1">
      <c r="A20" s="673"/>
      <c r="B20" s="674"/>
      <c r="C20" s="675" t="s">
        <v>1530</v>
      </c>
      <c r="D20" s="676"/>
      <c r="E20" s="677">
        <v>50.976</v>
      </c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2"/>
      <c r="Y20" s="672"/>
      <c r="Z20" s="672"/>
      <c r="AA20" s="672"/>
      <c r="AB20" s="672"/>
      <c r="AC20" s="672"/>
      <c r="AD20" s="672"/>
      <c r="AE20" s="672"/>
      <c r="AF20" s="672"/>
      <c r="AG20" s="672" t="s">
        <v>177</v>
      </c>
      <c r="AH20" s="672">
        <v>5</v>
      </c>
      <c r="AI20" s="672"/>
      <c r="AJ20" s="672"/>
      <c r="AK20" s="672"/>
      <c r="AL20" s="672"/>
      <c r="AM20" s="672"/>
      <c r="AN20" s="672"/>
      <c r="AO20" s="672"/>
      <c r="AP20" s="672"/>
      <c r="AQ20" s="672"/>
      <c r="AR20" s="672"/>
      <c r="AS20" s="672"/>
      <c r="AT20" s="672"/>
      <c r="AU20" s="672"/>
      <c r="AV20" s="672"/>
      <c r="AW20" s="672"/>
      <c r="AX20" s="672"/>
      <c r="AY20" s="672"/>
      <c r="AZ20" s="672"/>
      <c r="BA20" s="672"/>
      <c r="BB20" s="672"/>
      <c r="BC20" s="672"/>
      <c r="BD20" s="672"/>
      <c r="BE20" s="672"/>
      <c r="BF20" s="672"/>
      <c r="BG20" s="672"/>
      <c r="BH20" s="672"/>
    </row>
    <row r="21" spans="1:60" ht="13.5" outlineLevel="1">
      <c r="A21" s="663">
        <v>6</v>
      </c>
      <c r="B21" s="664" t="s">
        <v>1531</v>
      </c>
      <c r="C21" s="665" t="s">
        <v>1532</v>
      </c>
      <c r="D21" s="666" t="s">
        <v>1533</v>
      </c>
      <c r="E21" s="667">
        <v>29.736</v>
      </c>
      <c r="F21" s="668"/>
      <c r="G21" s="669">
        <f>ROUND(E21*F21,2)</f>
        <v>0</v>
      </c>
      <c r="H21" s="670"/>
      <c r="I21" s="671">
        <f>ROUND(E21*H21,2)</f>
        <v>0</v>
      </c>
      <c r="J21" s="670"/>
      <c r="K21" s="671">
        <f>ROUND(E21*J21,2)</f>
        <v>0</v>
      </c>
      <c r="L21" s="671">
        <v>21</v>
      </c>
      <c r="M21" s="671">
        <f>G21*(1+L21/100)</f>
        <v>0</v>
      </c>
      <c r="N21" s="671">
        <v>1</v>
      </c>
      <c r="O21" s="671">
        <f>ROUND(E21*N21,2)</f>
        <v>29.74</v>
      </c>
      <c r="P21" s="671">
        <v>0</v>
      </c>
      <c r="Q21" s="671">
        <f>ROUND(E21*P21,2)</f>
        <v>0</v>
      </c>
      <c r="R21" s="671" t="s">
        <v>1534</v>
      </c>
      <c r="S21" s="671" t="s">
        <v>1513</v>
      </c>
      <c r="T21" s="671" t="s">
        <v>1535</v>
      </c>
      <c r="U21" s="671">
        <v>0</v>
      </c>
      <c r="V21" s="671">
        <f>ROUND(E21*U21,2)</f>
        <v>0</v>
      </c>
      <c r="W21" s="671"/>
      <c r="X21" s="672"/>
      <c r="Y21" s="672"/>
      <c r="Z21" s="672"/>
      <c r="AA21" s="672"/>
      <c r="AB21" s="672"/>
      <c r="AC21" s="672"/>
      <c r="AD21" s="672"/>
      <c r="AE21" s="672"/>
      <c r="AF21" s="672"/>
      <c r="AG21" s="672" t="s">
        <v>1536</v>
      </c>
      <c r="AH21" s="672"/>
      <c r="AI21" s="672"/>
      <c r="AJ21" s="672"/>
      <c r="AK21" s="672"/>
      <c r="AL21" s="672"/>
      <c r="AM21" s="672"/>
      <c r="AN21" s="672"/>
      <c r="AO21" s="672"/>
      <c r="AP21" s="672"/>
      <c r="AQ21" s="672"/>
      <c r="AR21" s="672"/>
      <c r="AS21" s="672"/>
      <c r="AT21" s="672"/>
      <c r="AU21" s="672"/>
      <c r="AV21" s="672"/>
      <c r="AW21" s="672"/>
      <c r="AX21" s="672"/>
      <c r="AY21" s="672"/>
      <c r="AZ21" s="672"/>
      <c r="BA21" s="672"/>
      <c r="BB21" s="672"/>
      <c r="BC21" s="672"/>
      <c r="BD21" s="672"/>
      <c r="BE21" s="672"/>
      <c r="BF21" s="672"/>
      <c r="BG21" s="672"/>
      <c r="BH21" s="672"/>
    </row>
    <row r="22" spans="1:60" ht="13.5" outlineLevel="1">
      <c r="A22" s="673"/>
      <c r="B22" s="674"/>
      <c r="C22" s="681" t="s">
        <v>1537</v>
      </c>
      <c r="D22" s="682"/>
      <c r="E22" s="682"/>
      <c r="F22" s="682"/>
      <c r="G22" s="682"/>
      <c r="H22" s="671"/>
      <c r="I22" s="671"/>
      <c r="J22" s="671"/>
      <c r="K22" s="671"/>
      <c r="L22" s="671"/>
      <c r="M22" s="671"/>
      <c r="N22" s="671"/>
      <c r="O22" s="671"/>
      <c r="P22" s="671"/>
      <c r="Q22" s="671"/>
      <c r="R22" s="671"/>
      <c r="S22" s="671"/>
      <c r="T22" s="671"/>
      <c r="U22" s="671"/>
      <c r="V22" s="671"/>
      <c r="W22" s="671"/>
      <c r="X22" s="672"/>
      <c r="Y22" s="672"/>
      <c r="Z22" s="672"/>
      <c r="AA22" s="672"/>
      <c r="AB22" s="672"/>
      <c r="AC22" s="672"/>
      <c r="AD22" s="672"/>
      <c r="AE22" s="672"/>
      <c r="AF22" s="672"/>
      <c r="AG22" s="672" t="s">
        <v>1538</v>
      </c>
      <c r="AH22" s="672"/>
      <c r="AI22" s="672"/>
      <c r="AJ22" s="672"/>
      <c r="AK22" s="672"/>
      <c r="AL22" s="672"/>
      <c r="AM22" s="672"/>
      <c r="AN22" s="672"/>
      <c r="AO22" s="672"/>
      <c r="AP22" s="672"/>
      <c r="AQ22" s="672"/>
      <c r="AR22" s="672"/>
      <c r="AS22" s="672"/>
      <c r="AT22" s="672"/>
      <c r="AU22" s="672"/>
      <c r="AV22" s="672"/>
      <c r="AW22" s="672"/>
      <c r="AX22" s="672"/>
      <c r="AY22" s="672"/>
      <c r="AZ22" s="672"/>
      <c r="BA22" s="672"/>
      <c r="BB22" s="672"/>
      <c r="BC22" s="672"/>
      <c r="BD22" s="672"/>
      <c r="BE22" s="672"/>
      <c r="BF22" s="672"/>
      <c r="BG22" s="672"/>
      <c r="BH22" s="672"/>
    </row>
    <row r="23" spans="1:60" ht="22.5" outlineLevel="1">
      <c r="A23" s="673"/>
      <c r="B23" s="674"/>
      <c r="C23" s="675" t="s">
        <v>1539</v>
      </c>
      <c r="D23" s="676"/>
      <c r="E23" s="677">
        <v>29.736</v>
      </c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2"/>
      <c r="Y23" s="672"/>
      <c r="Z23" s="672"/>
      <c r="AA23" s="672"/>
      <c r="AB23" s="672"/>
      <c r="AC23" s="672"/>
      <c r="AD23" s="672"/>
      <c r="AE23" s="672"/>
      <c r="AF23" s="672"/>
      <c r="AG23" s="672" t="s">
        <v>177</v>
      </c>
      <c r="AH23" s="672">
        <v>0</v>
      </c>
      <c r="AI23" s="672"/>
      <c r="AJ23" s="672"/>
      <c r="AK23" s="672"/>
      <c r="AL23" s="672"/>
      <c r="AM23" s="672"/>
      <c r="AN23" s="672"/>
      <c r="AO23" s="672"/>
      <c r="AP23" s="672"/>
      <c r="AQ23" s="672"/>
      <c r="AR23" s="672"/>
      <c r="AS23" s="672"/>
      <c r="AT23" s="672"/>
      <c r="AU23" s="672"/>
      <c r="AV23" s="672"/>
      <c r="AW23" s="672"/>
      <c r="AX23" s="672"/>
      <c r="AY23" s="672"/>
      <c r="AZ23" s="672"/>
      <c r="BA23" s="672"/>
      <c r="BB23" s="672"/>
      <c r="BC23" s="672"/>
      <c r="BD23" s="672"/>
      <c r="BE23" s="672"/>
      <c r="BF23" s="672"/>
      <c r="BG23" s="672"/>
      <c r="BH23" s="672"/>
    </row>
    <row r="24" spans="1:60" ht="13.5" outlineLevel="1">
      <c r="A24" s="663">
        <v>7</v>
      </c>
      <c r="B24" s="664" t="s">
        <v>1540</v>
      </c>
      <c r="C24" s="665" t="s">
        <v>1541</v>
      </c>
      <c r="D24" s="666" t="s">
        <v>1542</v>
      </c>
      <c r="E24" s="667">
        <v>594.72</v>
      </c>
      <c r="F24" s="668"/>
      <c r="G24" s="669">
        <f>ROUND(E24*F24,2)</f>
        <v>0</v>
      </c>
      <c r="H24" s="670"/>
      <c r="I24" s="671">
        <f>ROUND(E24*H24,2)</f>
        <v>0</v>
      </c>
      <c r="J24" s="670"/>
      <c r="K24" s="671">
        <f>ROUND(E24*J24,2)</f>
        <v>0</v>
      </c>
      <c r="L24" s="671">
        <v>21</v>
      </c>
      <c r="M24" s="671">
        <f>G24*(1+L24/100)</f>
        <v>0</v>
      </c>
      <c r="N24" s="671">
        <v>0</v>
      </c>
      <c r="O24" s="671">
        <f>ROUND(E24*N24,2)</f>
        <v>0</v>
      </c>
      <c r="P24" s="671">
        <v>0</v>
      </c>
      <c r="Q24" s="671">
        <f>ROUND(E24*P24,2)</f>
        <v>0</v>
      </c>
      <c r="R24" s="671" t="s">
        <v>1543</v>
      </c>
      <c r="S24" s="671" t="s">
        <v>1513</v>
      </c>
      <c r="T24" s="671" t="s">
        <v>1535</v>
      </c>
      <c r="U24" s="671">
        <v>0</v>
      </c>
      <c r="V24" s="671">
        <f>ROUND(E24*U24,2)</f>
        <v>0</v>
      </c>
      <c r="W24" s="671"/>
      <c r="X24" s="672"/>
      <c r="Y24" s="672"/>
      <c r="Z24" s="672"/>
      <c r="AA24" s="672"/>
      <c r="AB24" s="672"/>
      <c r="AC24" s="672"/>
      <c r="AD24" s="672"/>
      <c r="AE24" s="672"/>
      <c r="AF24" s="672"/>
      <c r="AG24" s="672" t="s">
        <v>1544</v>
      </c>
      <c r="AH24" s="672"/>
      <c r="AI24" s="672"/>
      <c r="AJ24" s="672"/>
      <c r="AK24" s="672"/>
      <c r="AL24" s="672"/>
      <c r="AM24" s="672"/>
      <c r="AN24" s="672"/>
      <c r="AO24" s="672"/>
      <c r="AP24" s="672"/>
      <c r="AQ24" s="672"/>
      <c r="AR24" s="672"/>
      <c r="AS24" s="672"/>
      <c r="AT24" s="672"/>
      <c r="AU24" s="672"/>
      <c r="AV24" s="672"/>
      <c r="AW24" s="672"/>
      <c r="AX24" s="672"/>
      <c r="AY24" s="672"/>
      <c r="AZ24" s="672"/>
      <c r="BA24" s="672"/>
      <c r="BB24" s="672"/>
      <c r="BC24" s="672"/>
      <c r="BD24" s="672"/>
      <c r="BE24" s="672"/>
      <c r="BF24" s="672"/>
      <c r="BG24" s="672"/>
      <c r="BH24" s="672"/>
    </row>
    <row r="25" spans="1:60" ht="13.5" outlineLevel="1">
      <c r="A25" s="673"/>
      <c r="B25" s="674"/>
      <c r="C25" s="681" t="s">
        <v>1545</v>
      </c>
      <c r="D25" s="682"/>
      <c r="E25" s="682"/>
      <c r="F25" s="682"/>
      <c r="G25" s="682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1"/>
      <c r="X25" s="672"/>
      <c r="Y25" s="672"/>
      <c r="Z25" s="672"/>
      <c r="AA25" s="672"/>
      <c r="AB25" s="672"/>
      <c r="AC25" s="672"/>
      <c r="AD25" s="672"/>
      <c r="AE25" s="672"/>
      <c r="AF25" s="672"/>
      <c r="AG25" s="672" t="s">
        <v>1538</v>
      </c>
      <c r="AH25" s="672"/>
      <c r="AI25" s="672"/>
      <c r="AJ25" s="672"/>
      <c r="AK25" s="672"/>
      <c r="AL25" s="672"/>
      <c r="AM25" s="672"/>
      <c r="AN25" s="672"/>
      <c r="AO25" s="672"/>
      <c r="AP25" s="672"/>
      <c r="AQ25" s="672"/>
      <c r="AR25" s="672"/>
      <c r="AS25" s="672"/>
      <c r="AT25" s="672"/>
      <c r="AU25" s="672"/>
      <c r="AV25" s="672"/>
      <c r="AW25" s="672"/>
      <c r="AX25" s="672"/>
      <c r="AY25" s="672"/>
      <c r="AZ25" s="672"/>
      <c r="BA25" s="672"/>
      <c r="BB25" s="672"/>
      <c r="BC25" s="672"/>
      <c r="BD25" s="672"/>
      <c r="BE25" s="672"/>
      <c r="BF25" s="672"/>
      <c r="BG25" s="672"/>
      <c r="BH25" s="672"/>
    </row>
    <row r="26" spans="1:60" ht="13.5" outlineLevel="1">
      <c r="A26" s="673"/>
      <c r="B26" s="674"/>
      <c r="C26" s="675" t="s">
        <v>1546</v>
      </c>
      <c r="D26" s="676"/>
      <c r="E26" s="677">
        <v>594.72</v>
      </c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671"/>
      <c r="X26" s="672"/>
      <c r="Y26" s="672"/>
      <c r="Z26" s="672"/>
      <c r="AA26" s="672"/>
      <c r="AB26" s="672"/>
      <c r="AC26" s="672"/>
      <c r="AD26" s="672"/>
      <c r="AE26" s="672"/>
      <c r="AF26" s="672"/>
      <c r="AG26" s="672" t="s">
        <v>177</v>
      </c>
      <c r="AH26" s="672">
        <v>0</v>
      </c>
      <c r="AI26" s="672"/>
      <c r="AJ26" s="672"/>
      <c r="AK26" s="672"/>
      <c r="AL26" s="672"/>
      <c r="AM26" s="672"/>
      <c r="AN26" s="672"/>
      <c r="AO26" s="672"/>
      <c r="AP26" s="672"/>
      <c r="AQ26" s="672"/>
      <c r="AR26" s="672"/>
      <c r="AS26" s="672"/>
      <c r="AT26" s="672"/>
      <c r="AU26" s="672"/>
      <c r="AV26" s="672"/>
      <c r="AW26" s="672"/>
      <c r="AX26" s="672"/>
      <c r="AY26" s="672"/>
      <c r="AZ26" s="672"/>
      <c r="BA26" s="672"/>
      <c r="BB26" s="672"/>
      <c r="BC26" s="672"/>
      <c r="BD26" s="672"/>
      <c r="BE26" s="672"/>
      <c r="BF26" s="672"/>
      <c r="BG26" s="672"/>
      <c r="BH26" s="672"/>
    </row>
    <row r="27" spans="1:33" ht="13.5">
      <c r="A27" s="655" t="s">
        <v>1509</v>
      </c>
      <c r="B27" s="656" t="s">
        <v>261</v>
      </c>
      <c r="C27" s="657" t="s">
        <v>1479</v>
      </c>
      <c r="D27" s="658"/>
      <c r="E27" s="659"/>
      <c r="F27" s="660"/>
      <c r="G27" s="661">
        <f>SUMIF(AG28:AG34,"&lt;&gt;NOR",G28:G34)</f>
        <v>0</v>
      </c>
      <c r="H27" s="662"/>
      <c r="I27" s="662">
        <f>SUM(I28:I34)</f>
        <v>0</v>
      </c>
      <c r="J27" s="662"/>
      <c r="K27" s="662">
        <f>SUM(K28:K34)</f>
        <v>0</v>
      </c>
      <c r="L27" s="662"/>
      <c r="M27" s="662">
        <f>SUM(M28:M34)</f>
        <v>0</v>
      </c>
      <c r="N27" s="662"/>
      <c r="O27" s="662">
        <f>SUM(O28:O34)</f>
        <v>0.060000000000000005</v>
      </c>
      <c r="P27" s="662"/>
      <c r="Q27" s="662">
        <f>SUM(Q28:Q34)</f>
        <v>0</v>
      </c>
      <c r="R27" s="662"/>
      <c r="S27" s="662"/>
      <c r="T27" s="662"/>
      <c r="U27" s="662"/>
      <c r="V27" s="662">
        <f>SUM(V28:V34)</f>
        <v>11.629999999999999</v>
      </c>
      <c r="W27" s="662"/>
      <c r="AG27" s="455" t="s">
        <v>1510</v>
      </c>
    </row>
    <row r="28" spans="1:60" ht="13.5" outlineLevel="1">
      <c r="A28" s="663">
        <v>8</v>
      </c>
      <c r="B28" s="664" t="s">
        <v>1547</v>
      </c>
      <c r="C28" s="665" t="s">
        <v>1548</v>
      </c>
      <c r="D28" s="666" t="s">
        <v>94</v>
      </c>
      <c r="E28" s="667">
        <v>53.1</v>
      </c>
      <c r="F28" s="668"/>
      <c r="G28" s="669">
        <f>ROUND(E28*F28,2)</f>
        <v>0</v>
      </c>
      <c r="H28" s="670"/>
      <c r="I28" s="671">
        <f>ROUND(E28*H28,2)</f>
        <v>0</v>
      </c>
      <c r="J28" s="670"/>
      <c r="K28" s="671">
        <f>ROUND(E28*J28,2)</f>
        <v>0</v>
      </c>
      <c r="L28" s="671">
        <v>21</v>
      </c>
      <c r="M28" s="671">
        <f>G28*(1+L28/100)</f>
        <v>0</v>
      </c>
      <c r="N28" s="671">
        <v>0</v>
      </c>
      <c r="O28" s="671">
        <f>ROUND(E28*N28,2)</f>
        <v>0</v>
      </c>
      <c r="P28" s="671">
        <v>0</v>
      </c>
      <c r="Q28" s="671">
        <f>ROUND(E28*P28,2)</f>
        <v>0</v>
      </c>
      <c r="R28" s="671"/>
      <c r="S28" s="671" t="s">
        <v>1513</v>
      </c>
      <c r="T28" s="671" t="s">
        <v>1514</v>
      </c>
      <c r="U28" s="671">
        <v>0.018</v>
      </c>
      <c r="V28" s="671">
        <f>ROUND(E28*U28,2)</f>
        <v>0.96</v>
      </c>
      <c r="W28" s="671"/>
      <c r="X28" s="672"/>
      <c r="Y28" s="672"/>
      <c r="Z28" s="672"/>
      <c r="AA28" s="672"/>
      <c r="AB28" s="672"/>
      <c r="AC28" s="672"/>
      <c r="AD28" s="672"/>
      <c r="AE28" s="672"/>
      <c r="AF28" s="672"/>
      <c r="AG28" s="672" t="s">
        <v>1515</v>
      </c>
      <c r="AH28" s="672"/>
      <c r="AI28" s="672"/>
      <c r="AJ28" s="672"/>
      <c r="AK28" s="672"/>
      <c r="AL28" s="672"/>
      <c r="AM28" s="672"/>
      <c r="AN28" s="672"/>
      <c r="AO28" s="672"/>
      <c r="AP28" s="672"/>
      <c r="AQ28" s="672"/>
      <c r="AR28" s="672"/>
      <c r="AS28" s="672"/>
      <c r="AT28" s="672"/>
      <c r="AU28" s="672"/>
      <c r="AV28" s="672"/>
      <c r="AW28" s="672"/>
      <c r="AX28" s="672"/>
      <c r="AY28" s="672"/>
      <c r="AZ28" s="672"/>
      <c r="BA28" s="672"/>
      <c r="BB28" s="672"/>
      <c r="BC28" s="672"/>
      <c r="BD28" s="672"/>
      <c r="BE28" s="672"/>
      <c r="BF28" s="672"/>
      <c r="BG28" s="672"/>
      <c r="BH28" s="672"/>
    </row>
    <row r="29" spans="1:60" ht="13.5" outlineLevel="1">
      <c r="A29" s="673"/>
      <c r="B29" s="674"/>
      <c r="C29" s="675" t="s">
        <v>1549</v>
      </c>
      <c r="D29" s="676"/>
      <c r="E29" s="677">
        <v>53.1</v>
      </c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2"/>
      <c r="Y29" s="672"/>
      <c r="Z29" s="672"/>
      <c r="AA29" s="672"/>
      <c r="AB29" s="672"/>
      <c r="AC29" s="672"/>
      <c r="AD29" s="672"/>
      <c r="AE29" s="672"/>
      <c r="AF29" s="672"/>
      <c r="AG29" s="672" t="s">
        <v>177</v>
      </c>
      <c r="AH29" s="672">
        <v>5</v>
      </c>
      <c r="AI29" s="672"/>
      <c r="AJ29" s="672"/>
      <c r="AK29" s="672"/>
      <c r="AL29" s="672"/>
      <c r="AM29" s="672"/>
      <c r="AN29" s="672"/>
      <c r="AO29" s="672"/>
      <c r="AP29" s="672"/>
      <c r="AQ29" s="672"/>
      <c r="AR29" s="672"/>
      <c r="AS29" s="672"/>
      <c r="AT29" s="672"/>
      <c r="AU29" s="672"/>
      <c r="AV29" s="672"/>
      <c r="AW29" s="672"/>
      <c r="AX29" s="672"/>
      <c r="AY29" s="672"/>
      <c r="AZ29" s="672"/>
      <c r="BA29" s="672"/>
      <c r="BB29" s="672"/>
      <c r="BC29" s="672"/>
      <c r="BD29" s="672"/>
      <c r="BE29" s="672"/>
      <c r="BF29" s="672"/>
      <c r="BG29" s="672"/>
      <c r="BH29" s="672"/>
    </row>
    <row r="30" spans="1:60" ht="22.5" outlineLevel="1">
      <c r="A30" s="663">
        <v>9</v>
      </c>
      <c r="B30" s="664" t="s">
        <v>1550</v>
      </c>
      <c r="C30" s="665" t="s">
        <v>1551</v>
      </c>
      <c r="D30" s="666" t="s">
        <v>1552</v>
      </c>
      <c r="E30" s="667">
        <v>53.1</v>
      </c>
      <c r="F30" s="668"/>
      <c r="G30" s="669">
        <f>ROUND(E30*F30,2)</f>
        <v>0</v>
      </c>
      <c r="H30" s="670"/>
      <c r="I30" s="671">
        <f>ROUND(E30*H30,2)</f>
        <v>0</v>
      </c>
      <c r="J30" s="670"/>
      <c r="K30" s="671">
        <f>ROUND(E30*J30,2)</f>
        <v>0</v>
      </c>
      <c r="L30" s="671">
        <v>21</v>
      </c>
      <c r="M30" s="671">
        <f>G30*(1+L30/100)</f>
        <v>0</v>
      </c>
      <c r="N30" s="671">
        <v>0.00013</v>
      </c>
      <c r="O30" s="671">
        <f>ROUND(E30*N30,2)</f>
        <v>0.01</v>
      </c>
      <c r="P30" s="671">
        <v>0</v>
      </c>
      <c r="Q30" s="671">
        <f>ROUND(E30*P30,2)</f>
        <v>0</v>
      </c>
      <c r="R30" s="671"/>
      <c r="S30" s="671" t="s">
        <v>1513</v>
      </c>
      <c r="T30" s="671" t="s">
        <v>1514</v>
      </c>
      <c r="U30" s="671">
        <v>0.201</v>
      </c>
      <c r="V30" s="671">
        <f>ROUND(E30*U30,2)</f>
        <v>10.67</v>
      </c>
      <c r="W30" s="671"/>
      <c r="X30" s="672"/>
      <c r="Y30" s="672"/>
      <c r="Z30" s="672"/>
      <c r="AA30" s="672"/>
      <c r="AB30" s="672"/>
      <c r="AC30" s="672"/>
      <c r="AD30" s="672"/>
      <c r="AE30" s="672"/>
      <c r="AF30" s="672"/>
      <c r="AG30" s="672" t="s">
        <v>1515</v>
      </c>
      <c r="AH30" s="672"/>
      <c r="AI30" s="672"/>
      <c r="AJ30" s="672"/>
      <c r="AK30" s="672"/>
      <c r="AL30" s="672"/>
      <c r="AM30" s="672"/>
      <c r="AN30" s="672"/>
      <c r="AO30" s="672"/>
      <c r="AP30" s="672"/>
      <c r="AQ30" s="672"/>
      <c r="AR30" s="672"/>
      <c r="AS30" s="672"/>
      <c r="AT30" s="672"/>
      <c r="AU30" s="672"/>
      <c r="AV30" s="672"/>
      <c r="AW30" s="672"/>
      <c r="AX30" s="672"/>
      <c r="AY30" s="672"/>
      <c r="AZ30" s="672"/>
      <c r="BA30" s="672"/>
      <c r="BB30" s="672"/>
      <c r="BC30" s="672"/>
      <c r="BD30" s="672"/>
      <c r="BE30" s="672"/>
      <c r="BF30" s="672"/>
      <c r="BG30" s="672"/>
      <c r="BH30" s="672"/>
    </row>
    <row r="31" spans="1:60" ht="45" outlineLevel="1">
      <c r="A31" s="673"/>
      <c r="B31" s="674"/>
      <c r="C31" s="681" t="s">
        <v>1553</v>
      </c>
      <c r="D31" s="682"/>
      <c r="E31" s="682"/>
      <c r="F31" s="682"/>
      <c r="G31" s="682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2"/>
      <c r="Y31" s="672"/>
      <c r="Z31" s="672"/>
      <c r="AA31" s="672"/>
      <c r="AB31" s="672"/>
      <c r="AC31" s="672"/>
      <c r="AD31" s="672"/>
      <c r="AE31" s="672"/>
      <c r="AF31" s="672"/>
      <c r="AG31" s="672" t="s">
        <v>1538</v>
      </c>
      <c r="AH31" s="672"/>
      <c r="AI31" s="672"/>
      <c r="AJ31" s="672"/>
      <c r="AK31" s="672"/>
      <c r="AL31" s="672"/>
      <c r="AM31" s="672"/>
      <c r="AN31" s="672"/>
      <c r="AO31" s="672"/>
      <c r="AP31" s="672"/>
      <c r="AQ31" s="672"/>
      <c r="AR31" s="672"/>
      <c r="AS31" s="672"/>
      <c r="AT31" s="672"/>
      <c r="AU31" s="672"/>
      <c r="AV31" s="672"/>
      <c r="AW31" s="672"/>
      <c r="AX31" s="672"/>
      <c r="AY31" s="672"/>
      <c r="AZ31" s="672"/>
      <c r="BA31" s="683" t="str">
        <f>C31</f>
        <v>Srovnání terénu ve spádu, pokládka geodrénu s  přesahem min. 100mm a svislým vytažením na stěnu do úrovně -20mm pod okapový chodník. Dodávka - třírozměrný textilní drén - Drenážní kompozit z prostrorového extrudovaného drenážního jádra na obou stranách opatřeného filtrační geotextílií, plošná hmotnost min. 600g/m2, tl. Min 5,9mm, odolnost min. v zeminách s pH 4-9.</v>
      </c>
      <c r="BB31" s="672"/>
      <c r="BC31" s="672"/>
      <c r="BD31" s="672"/>
      <c r="BE31" s="672"/>
      <c r="BF31" s="672"/>
      <c r="BG31" s="672"/>
      <c r="BH31" s="672"/>
    </row>
    <row r="32" spans="1:60" ht="13.5" outlineLevel="1">
      <c r="A32" s="673"/>
      <c r="B32" s="674"/>
      <c r="C32" s="675" t="s">
        <v>1554</v>
      </c>
      <c r="D32" s="676"/>
      <c r="E32" s="677">
        <v>53.1</v>
      </c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2"/>
      <c r="Y32" s="672"/>
      <c r="Z32" s="672"/>
      <c r="AA32" s="672"/>
      <c r="AB32" s="672"/>
      <c r="AC32" s="672"/>
      <c r="AD32" s="672"/>
      <c r="AE32" s="672"/>
      <c r="AF32" s="672"/>
      <c r="AG32" s="672" t="s">
        <v>177</v>
      </c>
      <c r="AH32" s="672">
        <v>0</v>
      </c>
      <c r="AI32" s="672"/>
      <c r="AJ32" s="672"/>
      <c r="AK32" s="672"/>
      <c r="AL32" s="672"/>
      <c r="AM32" s="672"/>
      <c r="AN32" s="672"/>
      <c r="AO32" s="672"/>
      <c r="AP32" s="672"/>
      <c r="AQ32" s="672"/>
      <c r="AR32" s="672"/>
      <c r="AS32" s="672"/>
      <c r="AT32" s="672"/>
      <c r="AU32" s="672"/>
      <c r="AV32" s="672"/>
      <c r="AW32" s="672"/>
      <c r="AX32" s="672"/>
      <c r="AY32" s="672"/>
      <c r="AZ32" s="672"/>
      <c r="BA32" s="672"/>
      <c r="BB32" s="672"/>
      <c r="BC32" s="672"/>
      <c r="BD32" s="672"/>
      <c r="BE32" s="672"/>
      <c r="BF32" s="672"/>
      <c r="BG32" s="672"/>
      <c r="BH32" s="672"/>
    </row>
    <row r="33" spans="1:60" ht="13.5" outlineLevel="1">
      <c r="A33" s="663">
        <v>10</v>
      </c>
      <c r="B33" s="664" t="s">
        <v>1555</v>
      </c>
      <c r="C33" s="665" t="s">
        <v>1556</v>
      </c>
      <c r="D33" s="666" t="s">
        <v>94</v>
      </c>
      <c r="E33" s="667">
        <v>53.1</v>
      </c>
      <c r="F33" s="668"/>
      <c r="G33" s="669">
        <f>ROUND(E33*F33,2)</f>
        <v>0</v>
      </c>
      <c r="H33" s="670"/>
      <c r="I33" s="671">
        <f>ROUND(E33*H33,2)</f>
        <v>0</v>
      </c>
      <c r="J33" s="670"/>
      <c r="K33" s="671">
        <f>ROUND(E33*J33,2)</f>
        <v>0</v>
      </c>
      <c r="L33" s="671">
        <v>21</v>
      </c>
      <c r="M33" s="671">
        <f>G33*(1+L33/100)</f>
        <v>0</v>
      </c>
      <c r="N33" s="671">
        <v>0.0009</v>
      </c>
      <c r="O33" s="671">
        <f>ROUND(E33*N33,2)</f>
        <v>0.05</v>
      </c>
      <c r="P33" s="671">
        <v>0</v>
      </c>
      <c r="Q33" s="671">
        <f>ROUND(E33*P33,2)</f>
        <v>0</v>
      </c>
      <c r="R33" s="671" t="s">
        <v>1534</v>
      </c>
      <c r="S33" s="671" t="s">
        <v>1513</v>
      </c>
      <c r="T33" s="671" t="s">
        <v>1514</v>
      </c>
      <c r="U33" s="671">
        <v>0</v>
      </c>
      <c r="V33" s="671">
        <f>ROUND(E33*U33,2)</f>
        <v>0</v>
      </c>
      <c r="W33" s="671"/>
      <c r="X33" s="672"/>
      <c r="Y33" s="672"/>
      <c r="Z33" s="672"/>
      <c r="AA33" s="672"/>
      <c r="AB33" s="672"/>
      <c r="AC33" s="672"/>
      <c r="AD33" s="672"/>
      <c r="AE33" s="672"/>
      <c r="AF33" s="672"/>
      <c r="AG33" s="672" t="s">
        <v>1536</v>
      </c>
      <c r="AH33" s="672"/>
      <c r="AI33" s="672"/>
      <c r="AJ33" s="672"/>
      <c r="AK33" s="672"/>
      <c r="AL33" s="672"/>
      <c r="AM33" s="672"/>
      <c r="AN33" s="672"/>
      <c r="AO33" s="672"/>
      <c r="AP33" s="672"/>
      <c r="AQ33" s="672"/>
      <c r="AR33" s="672"/>
      <c r="AS33" s="672"/>
      <c r="AT33" s="672"/>
      <c r="AU33" s="672"/>
      <c r="AV33" s="672"/>
      <c r="AW33" s="672"/>
      <c r="AX33" s="672"/>
      <c r="AY33" s="672"/>
      <c r="AZ33" s="672"/>
      <c r="BA33" s="672"/>
      <c r="BB33" s="672"/>
      <c r="BC33" s="672"/>
      <c r="BD33" s="672"/>
      <c r="BE33" s="672"/>
      <c r="BF33" s="672"/>
      <c r="BG33" s="672"/>
      <c r="BH33" s="672"/>
    </row>
    <row r="34" spans="1:60" ht="13.5" outlineLevel="1">
      <c r="A34" s="673"/>
      <c r="B34" s="674"/>
      <c r="C34" s="675" t="s">
        <v>1549</v>
      </c>
      <c r="D34" s="676"/>
      <c r="E34" s="677">
        <v>53.1</v>
      </c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2"/>
      <c r="Y34" s="672"/>
      <c r="Z34" s="672"/>
      <c r="AA34" s="672"/>
      <c r="AB34" s="672"/>
      <c r="AC34" s="672"/>
      <c r="AD34" s="672"/>
      <c r="AE34" s="672"/>
      <c r="AF34" s="672"/>
      <c r="AG34" s="672" t="s">
        <v>177</v>
      </c>
      <c r="AH34" s="672">
        <v>5</v>
      </c>
      <c r="AI34" s="672"/>
      <c r="AJ34" s="672"/>
      <c r="AK34" s="672"/>
      <c r="AL34" s="672"/>
      <c r="AM34" s="672"/>
      <c r="AN34" s="672"/>
      <c r="AO34" s="672"/>
      <c r="AP34" s="672"/>
      <c r="AQ34" s="672"/>
      <c r="AR34" s="672"/>
      <c r="AS34" s="672"/>
      <c r="AT34" s="672"/>
      <c r="AU34" s="672"/>
      <c r="AV34" s="672"/>
      <c r="AW34" s="672"/>
      <c r="AX34" s="672"/>
      <c r="AY34" s="672"/>
      <c r="AZ34" s="672"/>
      <c r="BA34" s="672"/>
      <c r="BB34" s="672"/>
      <c r="BC34" s="672"/>
      <c r="BD34" s="672"/>
      <c r="BE34" s="672"/>
      <c r="BF34" s="672"/>
      <c r="BG34" s="672"/>
      <c r="BH34" s="672"/>
    </row>
    <row r="35" spans="1:33" ht="13.5">
      <c r="A35" s="655" t="s">
        <v>1509</v>
      </c>
      <c r="B35" s="656" t="s">
        <v>1068</v>
      </c>
      <c r="C35" s="657" t="s">
        <v>1480</v>
      </c>
      <c r="D35" s="658"/>
      <c r="E35" s="659"/>
      <c r="F35" s="660"/>
      <c r="G35" s="661">
        <f>SUMIF(AG36:AG36,"&lt;&gt;NOR",G36:G36)</f>
        <v>0</v>
      </c>
      <c r="H35" s="662"/>
      <c r="I35" s="662">
        <f>SUM(I36:I36)</f>
        <v>0</v>
      </c>
      <c r="J35" s="662"/>
      <c r="K35" s="662">
        <f>SUM(K36:K36)</f>
        <v>0</v>
      </c>
      <c r="L35" s="662"/>
      <c r="M35" s="662">
        <f>SUM(M36:M36)</f>
        <v>0</v>
      </c>
      <c r="N35" s="662"/>
      <c r="O35" s="662">
        <f>SUM(O36:O36)</f>
        <v>0</v>
      </c>
      <c r="P35" s="662"/>
      <c r="Q35" s="662">
        <f>SUM(Q36:Q36)</f>
        <v>0</v>
      </c>
      <c r="R35" s="662"/>
      <c r="S35" s="662"/>
      <c r="T35" s="662"/>
      <c r="U35" s="662"/>
      <c r="V35" s="662">
        <f>SUM(V36:V36)</f>
        <v>89.6</v>
      </c>
      <c r="W35" s="662"/>
      <c r="AG35" s="455" t="s">
        <v>1510</v>
      </c>
    </row>
    <row r="36" spans="1:60" ht="13.5" outlineLevel="1">
      <c r="A36" s="684">
        <v>11</v>
      </c>
      <c r="B36" s="685" t="s">
        <v>1557</v>
      </c>
      <c r="C36" s="686" t="s">
        <v>1558</v>
      </c>
      <c r="D36" s="687" t="s">
        <v>353</v>
      </c>
      <c r="E36" s="688">
        <v>29.81822</v>
      </c>
      <c r="F36" s="689"/>
      <c r="G36" s="690">
        <f>ROUND(E36*F36,2)</f>
        <v>0</v>
      </c>
      <c r="H36" s="670"/>
      <c r="I36" s="671">
        <f>ROUND(E36*H36,2)</f>
        <v>0</v>
      </c>
      <c r="J36" s="670"/>
      <c r="K36" s="671">
        <f>ROUND(E36*J36,2)</f>
        <v>0</v>
      </c>
      <c r="L36" s="671">
        <v>21</v>
      </c>
      <c r="M36" s="671">
        <f>G36*(1+L36/100)</f>
        <v>0</v>
      </c>
      <c r="N36" s="671">
        <v>0</v>
      </c>
      <c r="O36" s="671">
        <f>ROUND(E36*N36,2)</f>
        <v>0</v>
      </c>
      <c r="P36" s="671">
        <v>0</v>
      </c>
      <c r="Q36" s="671">
        <f>ROUND(E36*P36,2)</f>
        <v>0</v>
      </c>
      <c r="R36" s="671"/>
      <c r="S36" s="671" t="s">
        <v>1513</v>
      </c>
      <c r="T36" s="671" t="s">
        <v>1514</v>
      </c>
      <c r="U36" s="671">
        <v>3.005</v>
      </c>
      <c r="V36" s="671">
        <f>ROUND(E36*U36,2)</f>
        <v>89.6</v>
      </c>
      <c r="W36" s="671"/>
      <c r="X36" s="672"/>
      <c r="Y36" s="672"/>
      <c r="Z36" s="672"/>
      <c r="AA36" s="672"/>
      <c r="AB36" s="672"/>
      <c r="AC36" s="672"/>
      <c r="AD36" s="672"/>
      <c r="AE36" s="672"/>
      <c r="AF36" s="672"/>
      <c r="AG36" s="672" t="s">
        <v>1559</v>
      </c>
      <c r="AH36" s="672"/>
      <c r="AI36" s="672"/>
      <c r="AJ36" s="672"/>
      <c r="AK36" s="672"/>
      <c r="AL36" s="672"/>
      <c r="AM36" s="672"/>
      <c r="AN36" s="672"/>
      <c r="AO36" s="672"/>
      <c r="AP36" s="672"/>
      <c r="AQ36" s="672"/>
      <c r="AR36" s="672"/>
      <c r="AS36" s="672"/>
      <c r="AT36" s="672"/>
      <c r="AU36" s="672"/>
      <c r="AV36" s="672"/>
      <c r="AW36" s="672"/>
      <c r="AX36" s="672"/>
      <c r="AY36" s="672"/>
      <c r="AZ36" s="672"/>
      <c r="BA36" s="672"/>
      <c r="BB36" s="672"/>
      <c r="BC36" s="672"/>
      <c r="BD36" s="672"/>
      <c r="BE36" s="672"/>
      <c r="BF36" s="672"/>
      <c r="BG36" s="672"/>
      <c r="BH36" s="672"/>
    </row>
    <row r="37" spans="1:33" ht="13.5">
      <c r="A37" s="655" t="s">
        <v>1509</v>
      </c>
      <c r="B37" s="656" t="s">
        <v>1481</v>
      </c>
      <c r="C37" s="657" t="s">
        <v>1482</v>
      </c>
      <c r="D37" s="658"/>
      <c r="E37" s="659"/>
      <c r="F37" s="660"/>
      <c r="G37" s="661">
        <f>SUMIF(AG38:AG66,"&lt;&gt;NOR",G38:G66)</f>
        <v>0</v>
      </c>
      <c r="H37" s="662"/>
      <c r="I37" s="662">
        <f>SUM(I38:I66)</f>
        <v>0</v>
      </c>
      <c r="J37" s="662"/>
      <c r="K37" s="662">
        <f>SUM(K38:K66)</f>
        <v>0</v>
      </c>
      <c r="L37" s="662"/>
      <c r="M37" s="662">
        <f>SUM(M38:M66)</f>
        <v>0</v>
      </c>
      <c r="N37" s="662"/>
      <c r="O37" s="662">
        <f>SUM(O38:O66)</f>
        <v>0</v>
      </c>
      <c r="P37" s="662"/>
      <c r="Q37" s="662">
        <f>SUM(Q38:Q66)</f>
        <v>0.01</v>
      </c>
      <c r="R37" s="662"/>
      <c r="S37" s="662"/>
      <c r="T37" s="662"/>
      <c r="U37" s="662"/>
      <c r="V37" s="662">
        <f>SUM(V38:V66)</f>
        <v>264.01</v>
      </c>
      <c r="W37" s="662"/>
      <c r="AG37" s="455" t="s">
        <v>1510</v>
      </c>
    </row>
    <row r="38" spans="1:60" ht="13.5" outlineLevel="1">
      <c r="A38" s="663">
        <v>12</v>
      </c>
      <c r="B38" s="664" t="s">
        <v>1560</v>
      </c>
      <c r="C38" s="665" t="s">
        <v>1561</v>
      </c>
      <c r="D38" s="666" t="s">
        <v>1562</v>
      </c>
      <c r="E38" s="667">
        <v>75</v>
      </c>
      <c r="F38" s="668"/>
      <c r="G38" s="669">
        <f>ROUND(E38*F38,2)</f>
        <v>0</v>
      </c>
      <c r="H38" s="670"/>
      <c r="I38" s="671">
        <f>ROUND(E38*H38,2)</f>
        <v>0</v>
      </c>
      <c r="J38" s="670"/>
      <c r="K38" s="671">
        <f>ROUND(E38*J38,2)</f>
        <v>0</v>
      </c>
      <c r="L38" s="671">
        <v>21</v>
      </c>
      <c r="M38" s="671">
        <f>G38*(1+L38/100)</f>
        <v>0</v>
      </c>
      <c r="N38" s="671">
        <v>0</v>
      </c>
      <c r="O38" s="671">
        <f>ROUND(E38*N38,2)</f>
        <v>0</v>
      </c>
      <c r="P38" s="671">
        <v>0</v>
      </c>
      <c r="Q38" s="671">
        <f>ROUND(E38*P38,2)</f>
        <v>0</v>
      </c>
      <c r="R38" s="671"/>
      <c r="S38" s="671" t="s">
        <v>1563</v>
      </c>
      <c r="T38" s="671" t="s">
        <v>1563</v>
      </c>
      <c r="U38" s="671">
        <v>1</v>
      </c>
      <c r="V38" s="671">
        <f>ROUND(E38*U38,2)</f>
        <v>75</v>
      </c>
      <c r="W38" s="671"/>
      <c r="X38" s="672"/>
      <c r="Y38" s="672"/>
      <c r="Z38" s="672"/>
      <c r="AA38" s="672"/>
      <c r="AB38" s="672"/>
      <c r="AC38" s="672"/>
      <c r="AD38" s="672"/>
      <c r="AE38" s="672"/>
      <c r="AF38" s="672"/>
      <c r="AG38" s="672" t="s">
        <v>1515</v>
      </c>
      <c r="AH38" s="672"/>
      <c r="AI38" s="672"/>
      <c r="AJ38" s="672"/>
      <c r="AK38" s="672"/>
      <c r="AL38" s="672"/>
      <c r="AM38" s="672"/>
      <c r="AN38" s="672"/>
      <c r="AO38" s="672"/>
      <c r="AP38" s="672"/>
      <c r="AQ38" s="672"/>
      <c r="AR38" s="672"/>
      <c r="AS38" s="672"/>
      <c r="AT38" s="672"/>
      <c r="AU38" s="672"/>
      <c r="AV38" s="672"/>
      <c r="AW38" s="672"/>
      <c r="AX38" s="672"/>
      <c r="AY38" s="672"/>
      <c r="AZ38" s="672"/>
      <c r="BA38" s="672"/>
      <c r="BB38" s="672"/>
      <c r="BC38" s="672"/>
      <c r="BD38" s="672"/>
      <c r="BE38" s="672"/>
      <c r="BF38" s="672"/>
      <c r="BG38" s="672"/>
      <c r="BH38" s="672"/>
    </row>
    <row r="39" spans="1:60" ht="13.5" outlineLevel="1">
      <c r="A39" s="673"/>
      <c r="B39" s="674"/>
      <c r="C39" s="681" t="s">
        <v>1564</v>
      </c>
      <c r="D39" s="682"/>
      <c r="E39" s="682"/>
      <c r="F39" s="682"/>
      <c r="G39" s="682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2"/>
      <c r="Y39" s="672"/>
      <c r="Z39" s="672"/>
      <c r="AA39" s="672"/>
      <c r="AB39" s="672"/>
      <c r="AC39" s="672"/>
      <c r="AD39" s="672"/>
      <c r="AE39" s="672"/>
      <c r="AF39" s="672"/>
      <c r="AG39" s="672" t="s">
        <v>1538</v>
      </c>
      <c r="AH39" s="672"/>
      <c r="AI39" s="672"/>
      <c r="AJ39" s="672"/>
      <c r="AK39" s="672"/>
      <c r="AL39" s="672"/>
      <c r="AM39" s="672"/>
      <c r="AN39" s="672"/>
      <c r="AO39" s="672"/>
      <c r="AP39" s="672"/>
      <c r="AQ39" s="672"/>
      <c r="AR39" s="672"/>
      <c r="AS39" s="672"/>
      <c r="AT39" s="672"/>
      <c r="AU39" s="672"/>
      <c r="AV39" s="672"/>
      <c r="AW39" s="672"/>
      <c r="AX39" s="672"/>
      <c r="AY39" s="672"/>
      <c r="AZ39" s="672"/>
      <c r="BA39" s="672"/>
      <c r="BB39" s="672"/>
      <c r="BC39" s="672"/>
      <c r="BD39" s="672"/>
      <c r="BE39" s="672"/>
      <c r="BF39" s="672"/>
      <c r="BG39" s="672"/>
      <c r="BH39" s="672"/>
    </row>
    <row r="40" spans="1:60" ht="13.5" outlineLevel="1">
      <c r="A40" s="673"/>
      <c r="B40" s="674"/>
      <c r="C40" s="675" t="s">
        <v>564</v>
      </c>
      <c r="D40" s="676"/>
      <c r="E40" s="677">
        <v>75</v>
      </c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2"/>
      <c r="Y40" s="672"/>
      <c r="Z40" s="672"/>
      <c r="AA40" s="672"/>
      <c r="AB40" s="672"/>
      <c r="AC40" s="672"/>
      <c r="AD40" s="672"/>
      <c r="AE40" s="672"/>
      <c r="AF40" s="672"/>
      <c r="AG40" s="672" t="s">
        <v>177</v>
      </c>
      <c r="AH40" s="672">
        <v>0</v>
      </c>
      <c r="AI40" s="672"/>
      <c r="AJ40" s="672"/>
      <c r="AK40" s="672"/>
      <c r="AL40" s="672"/>
      <c r="AM40" s="672"/>
      <c r="AN40" s="672"/>
      <c r="AO40" s="672"/>
      <c r="AP40" s="672"/>
      <c r="AQ40" s="672"/>
      <c r="AR40" s="672"/>
      <c r="AS40" s="672"/>
      <c r="AT40" s="672"/>
      <c r="AU40" s="672"/>
      <c r="AV40" s="672"/>
      <c r="AW40" s="672"/>
      <c r="AX40" s="672"/>
      <c r="AY40" s="672"/>
      <c r="AZ40" s="672"/>
      <c r="BA40" s="672"/>
      <c r="BB40" s="672"/>
      <c r="BC40" s="672"/>
      <c r="BD40" s="672"/>
      <c r="BE40" s="672"/>
      <c r="BF40" s="672"/>
      <c r="BG40" s="672"/>
      <c r="BH40" s="672"/>
    </row>
    <row r="41" spans="1:60" ht="33.75" outlineLevel="1">
      <c r="A41" s="663">
        <v>13</v>
      </c>
      <c r="B41" s="664" t="s">
        <v>1565</v>
      </c>
      <c r="C41" s="665" t="s">
        <v>1566</v>
      </c>
      <c r="D41" s="666" t="s">
        <v>429</v>
      </c>
      <c r="E41" s="667">
        <v>3.4</v>
      </c>
      <c r="F41" s="668"/>
      <c r="G41" s="669">
        <f>ROUND(E41*F41,2)</f>
        <v>0</v>
      </c>
      <c r="H41" s="670"/>
      <c r="I41" s="671">
        <f>ROUND(E41*H41,2)</f>
        <v>0</v>
      </c>
      <c r="J41" s="670"/>
      <c r="K41" s="671">
        <f>ROUND(E41*J41,2)</f>
        <v>0</v>
      </c>
      <c r="L41" s="671">
        <v>21</v>
      </c>
      <c r="M41" s="671">
        <f>G41*(1+L41/100)</f>
        <v>0</v>
      </c>
      <c r="N41" s="671">
        <v>0</v>
      </c>
      <c r="O41" s="671">
        <f>ROUND(E41*N41,2)</f>
        <v>0</v>
      </c>
      <c r="P41" s="671">
        <v>0.00046</v>
      </c>
      <c r="Q41" s="671">
        <f>ROUND(E41*P41,2)</f>
        <v>0</v>
      </c>
      <c r="R41" s="671"/>
      <c r="S41" s="671" t="s">
        <v>1513</v>
      </c>
      <c r="T41" s="671" t="s">
        <v>1514</v>
      </c>
      <c r="U41" s="671">
        <v>2.25</v>
      </c>
      <c r="V41" s="671">
        <f>ROUND(E41*U41,2)</f>
        <v>7.65</v>
      </c>
      <c r="W41" s="671"/>
      <c r="X41" s="672"/>
      <c r="Y41" s="672"/>
      <c r="Z41" s="672"/>
      <c r="AA41" s="672"/>
      <c r="AB41" s="672"/>
      <c r="AC41" s="672"/>
      <c r="AD41" s="672"/>
      <c r="AE41" s="672"/>
      <c r="AF41" s="672"/>
      <c r="AG41" s="672" t="s">
        <v>1515</v>
      </c>
      <c r="AH41" s="672"/>
      <c r="AI41" s="672"/>
      <c r="AJ41" s="672"/>
      <c r="AK41" s="672"/>
      <c r="AL41" s="672"/>
      <c r="AM41" s="672"/>
      <c r="AN41" s="672"/>
      <c r="AO41" s="672"/>
      <c r="AP41" s="672"/>
      <c r="AQ41" s="672"/>
      <c r="AR41" s="672"/>
      <c r="AS41" s="672"/>
      <c r="AT41" s="672"/>
      <c r="AU41" s="672"/>
      <c r="AV41" s="672"/>
      <c r="AW41" s="672"/>
      <c r="AX41" s="672"/>
      <c r="AY41" s="672"/>
      <c r="AZ41" s="672"/>
      <c r="BA41" s="672"/>
      <c r="BB41" s="672"/>
      <c r="BC41" s="672"/>
      <c r="BD41" s="672"/>
      <c r="BE41" s="672"/>
      <c r="BF41" s="672"/>
      <c r="BG41" s="672"/>
      <c r="BH41" s="672"/>
    </row>
    <row r="42" spans="1:60" ht="13.5" outlineLevel="1">
      <c r="A42" s="673"/>
      <c r="B42" s="674"/>
      <c r="C42" s="675" t="s">
        <v>1567</v>
      </c>
      <c r="D42" s="676"/>
      <c r="E42" s="677">
        <v>3.4</v>
      </c>
      <c r="F42" s="671"/>
      <c r="G42" s="67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1"/>
      <c r="U42" s="671"/>
      <c r="V42" s="671"/>
      <c r="W42" s="671"/>
      <c r="X42" s="672"/>
      <c r="Y42" s="672"/>
      <c r="Z42" s="672"/>
      <c r="AA42" s="672"/>
      <c r="AB42" s="672"/>
      <c r="AC42" s="672"/>
      <c r="AD42" s="672"/>
      <c r="AE42" s="672"/>
      <c r="AF42" s="672"/>
      <c r="AG42" s="672" t="s">
        <v>177</v>
      </c>
      <c r="AH42" s="672">
        <v>5</v>
      </c>
      <c r="AI42" s="672"/>
      <c r="AJ42" s="672"/>
      <c r="AK42" s="672"/>
      <c r="AL42" s="672"/>
      <c r="AM42" s="672"/>
      <c r="AN42" s="672"/>
      <c r="AO42" s="672"/>
      <c r="AP42" s="672"/>
      <c r="AQ42" s="672"/>
      <c r="AR42" s="672"/>
      <c r="AS42" s="672"/>
      <c r="AT42" s="672"/>
      <c r="AU42" s="672"/>
      <c r="AV42" s="672"/>
      <c r="AW42" s="672"/>
      <c r="AX42" s="672"/>
      <c r="AY42" s="672"/>
      <c r="AZ42" s="672"/>
      <c r="BA42" s="672"/>
      <c r="BB42" s="672"/>
      <c r="BC42" s="672"/>
      <c r="BD42" s="672"/>
      <c r="BE42" s="672"/>
      <c r="BF42" s="672"/>
      <c r="BG42" s="672"/>
      <c r="BH42" s="672"/>
    </row>
    <row r="43" spans="1:60" ht="22.5" outlineLevel="1">
      <c r="A43" s="663">
        <v>14</v>
      </c>
      <c r="B43" s="664" t="s">
        <v>1568</v>
      </c>
      <c r="C43" s="665" t="s">
        <v>1569</v>
      </c>
      <c r="D43" s="666" t="s">
        <v>429</v>
      </c>
      <c r="E43" s="667">
        <v>5</v>
      </c>
      <c r="F43" s="668"/>
      <c r="G43" s="669">
        <f>ROUND(E43*F43,2)</f>
        <v>0</v>
      </c>
      <c r="H43" s="670"/>
      <c r="I43" s="671">
        <f>ROUND(E43*H43,2)</f>
        <v>0</v>
      </c>
      <c r="J43" s="670"/>
      <c r="K43" s="671">
        <f>ROUND(E43*J43,2)</f>
        <v>0</v>
      </c>
      <c r="L43" s="671">
        <v>21</v>
      </c>
      <c r="M43" s="671">
        <f>G43*(1+L43/100)</f>
        <v>0</v>
      </c>
      <c r="N43" s="671">
        <v>0</v>
      </c>
      <c r="O43" s="671">
        <f>ROUND(E43*N43,2)</f>
        <v>0</v>
      </c>
      <c r="P43" s="671">
        <v>0.00214</v>
      </c>
      <c r="Q43" s="671">
        <f>ROUND(E43*P43,2)</f>
        <v>0.01</v>
      </c>
      <c r="R43" s="671"/>
      <c r="S43" s="671" t="s">
        <v>1513</v>
      </c>
      <c r="T43" s="671" t="s">
        <v>1514</v>
      </c>
      <c r="U43" s="671">
        <v>2.3</v>
      </c>
      <c r="V43" s="671">
        <f>ROUND(E43*U43,2)</f>
        <v>11.5</v>
      </c>
      <c r="W43" s="671"/>
      <c r="X43" s="672"/>
      <c r="Y43" s="672"/>
      <c r="Z43" s="672"/>
      <c r="AA43" s="672"/>
      <c r="AB43" s="672"/>
      <c r="AC43" s="672"/>
      <c r="AD43" s="672"/>
      <c r="AE43" s="672"/>
      <c r="AF43" s="672"/>
      <c r="AG43" s="672" t="s">
        <v>1515</v>
      </c>
      <c r="AH43" s="672"/>
      <c r="AI43" s="672"/>
      <c r="AJ43" s="672"/>
      <c r="AK43" s="672"/>
      <c r="AL43" s="672"/>
      <c r="AM43" s="672"/>
      <c r="AN43" s="672"/>
      <c r="AO43" s="672"/>
      <c r="AP43" s="672"/>
      <c r="AQ43" s="672"/>
      <c r="AR43" s="672"/>
      <c r="AS43" s="672"/>
      <c r="AT43" s="672"/>
      <c r="AU43" s="672"/>
      <c r="AV43" s="672"/>
      <c r="AW43" s="672"/>
      <c r="AX43" s="672"/>
      <c r="AY43" s="672"/>
      <c r="AZ43" s="672"/>
      <c r="BA43" s="672"/>
      <c r="BB43" s="672"/>
      <c r="BC43" s="672"/>
      <c r="BD43" s="672"/>
      <c r="BE43" s="672"/>
      <c r="BF43" s="672"/>
      <c r="BG43" s="672"/>
      <c r="BH43" s="672"/>
    </row>
    <row r="44" spans="1:60" ht="13.5" outlineLevel="1">
      <c r="A44" s="673"/>
      <c r="B44" s="674"/>
      <c r="C44" s="681" t="s">
        <v>1570</v>
      </c>
      <c r="D44" s="682"/>
      <c r="E44" s="682"/>
      <c r="F44" s="682"/>
      <c r="G44" s="682"/>
      <c r="H44" s="671"/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2"/>
      <c r="Y44" s="672"/>
      <c r="Z44" s="672"/>
      <c r="AA44" s="672"/>
      <c r="AB44" s="672"/>
      <c r="AC44" s="672"/>
      <c r="AD44" s="672"/>
      <c r="AE44" s="672"/>
      <c r="AF44" s="672"/>
      <c r="AG44" s="672" t="s">
        <v>1538</v>
      </c>
      <c r="AH44" s="672"/>
      <c r="AI44" s="672"/>
      <c r="AJ44" s="672"/>
      <c r="AK44" s="672"/>
      <c r="AL44" s="672"/>
      <c r="AM44" s="672"/>
      <c r="AN44" s="672"/>
      <c r="AO44" s="672"/>
      <c r="AP44" s="672"/>
      <c r="AQ44" s="672"/>
      <c r="AR44" s="672"/>
      <c r="AS44" s="672"/>
      <c r="AT44" s="672"/>
      <c r="AU44" s="672"/>
      <c r="AV44" s="672"/>
      <c r="AW44" s="672"/>
      <c r="AX44" s="672"/>
      <c r="AY44" s="672"/>
      <c r="AZ44" s="672"/>
      <c r="BA44" s="672"/>
      <c r="BB44" s="672"/>
      <c r="BC44" s="672"/>
      <c r="BD44" s="672"/>
      <c r="BE44" s="672"/>
      <c r="BF44" s="672"/>
      <c r="BG44" s="672"/>
      <c r="BH44" s="672"/>
    </row>
    <row r="45" spans="1:60" ht="13.5" outlineLevel="1">
      <c r="A45" s="673"/>
      <c r="B45" s="674"/>
      <c r="C45" s="675" t="s">
        <v>1571</v>
      </c>
      <c r="D45" s="676"/>
      <c r="E45" s="677">
        <v>5</v>
      </c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671"/>
      <c r="V45" s="671"/>
      <c r="W45" s="671"/>
      <c r="X45" s="672"/>
      <c r="Y45" s="672"/>
      <c r="Z45" s="672"/>
      <c r="AA45" s="672"/>
      <c r="AB45" s="672"/>
      <c r="AC45" s="672"/>
      <c r="AD45" s="672"/>
      <c r="AE45" s="672"/>
      <c r="AF45" s="672"/>
      <c r="AG45" s="672" t="s">
        <v>177</v>
      </c>
      <c r="AH45" s="672">
        <v>5</v>
      </c>
      <c r="AI45" s="672"/>
      <c r="AJ45" s="672"/>
      <c r="AK45" s="672"/>
      <c r="AL45" s="672"/>
      <c r="AM45" s="672"/>
      <c r="AN45" s="672"/>
      <c r="AO45" s="672"/>
      <c r="AP45" s="672"/>
      <c r="AQ45" s="672"/>
      <c r="AR45" s="672"/>
      <c r="AS45" s="672"/>
      <c r="AT45" s="672"/>
      <c r="AU45" s="672"/>
      <c r="AV45" s="672"/>
      <c r="AW45" s="672"/>
      <c r="AX45" s="672"/>
      <c r="AY45" s="672"/>
      <c r="AZ45" s="672"/>
      <c r="BA45" s="672"/>
      <c r="BB45" s="672"/>
      <c r="BC45" s="672"/>
      <c r="BD45" s="672"/>
      <c r="BE45" s="672"/>
      <c r="BF45" s="672"/>
      <c r="BG45" s="672"/>
      <c r="BH45" s="672"/>
    </row>
    <row r="46" spans="1:60" ht="22.5" outlineLevel="1">
      <c r="A46" s="663">
        <v>15</v>
      </c>
      <c r="B46" s="664" t="s">
        <v>1572</v>
      </c>
      <c r="C46" s="665" t="s">
        <v>1573</v>
      </c>
      <c r="D46" s="666" t="s">
        <v>1574</v>
      </c>
      <c r="E46" s="667">
        <v>1</v>
      </c>
      <c r="F46" s="668"/>
      <c r="G46" s="669">
        <f>ROUND(E46*F46,2)</f>
        <v>0</v>
      </c>
      <c r="H46" s="670"/>
      <c r="I46" s="671">
        <f>ROUND(E46*H46,2)</f>
        <v>0</v>
      </c>
      <c r="J46" s="670"/>
      <c r="K46" s="671">
        <f>ROUND(E46*J46,2)</f>
        <v>0</v>
      </c>
      <c r="L46" s="671">
        <v>21</v>
      </c>
      <c r="M46" s="671">
        <f>G46*(1+L46/100)</f>
        <v>0</v>
      </c>
      <c r="N46" s="671">
        <v>0</v>
      </c>
      <c r="O46" s="671">
        <f>ROUND(E46*N46,2)</f>
        <v>0</v>
      </c>
      <c r="P46" s="671">
        <v>0</v>
      </c>
      <c r="Q46" s="671">
        <f>ROUND(E46*P46,2)</f>
        <v>0</v>
      </c>
      <c r="R46" s="671"/>
      <c r="S46" s="671" t="s">
        <v>381</v>
      </c>
      <c r="T46" s="671" t="s">
        <v>1535</v>
      </c>
      <c r="U46" s="671">
        <v>4.00583</v>
      </c>
      <c r="V46" s="671">
        <f>ROUND(E46*U46,2)</f>
        <v>4.01</v>
      </c>
      <c r="W46" s="671"/>
      <c r="X46" s="672"/>
      <c r="Y46" s="672"/>
      <c r="Z46" s="672"/>
      <c r="AA46" s="672"/>
      <c r="AB46" s="672"/>
      <c r="AC46" s="672"/>
      <c r="AD46" s="672"/>
      <c r="AE46" s="672"/>
      <c r="AF46" s="672"/>
      <c r="AG46" s="672" t="s">
        <v>1515</v>
      </c>
      <c r="AH46" s="672"/>
      <c r="AI46" s="672"/>
      <c r="AJ46" s="672"/>
      <c r="AK46" s="672"/>
      <c r="AL46" s="672"/>
      <c r="AM46" s="672"/>
      <c r="AN46" s="672"/>
      <c r="AO46" s="672"/>
      <c r="AP46" s="672"/>
      <c r="AQ46" s="672"/>
      <c r="AR46" s="672"/>
      <c r="AS46" s="672"/>
      <c r="AT46" s="672"/>
      <c r="AU46" s="672"/>
      <c r="AV46" s="672"/>
      <c r="AW46" s="672"/>
      <c r="AX46" s="672"/>
      <c r="AY46" s="672"/>
      <c r="AZ46" s="672"/>
      <c r="BA46" s="672"/>
      <c r="BB46" s="672"/>
      <c r="BC46" s="672"/>
      <c r="BD46" s="672"/>
      <c r="BE46" s="672"/>
      <c r="BF46" s="672"/>
      <c r="BG46" s="672"/>
      <c r="BH46" s="672"/>
    </row>
    <row r="47" spans="1:60" ht="45" outlineLevel="1">
      <c r="A47" s="673"/>
      <c r="B47" s="674"/>
      <c r="C47" s="681" t="s">
        <v>1575</v>
      </c>
      <c r="D47" s="682"/>
      <c r="E47" s="682"/>
      <c r="F47" s="682"/>
      <c r="G47" s="682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2"/>
      <c r="Y47" s="672"/>
      <c r="Z47" s="672"/>
      <c r="AA47" s="672"/>
      <c r="AB47" s="672"/>
      <c r="AC47" s="672"/>
      <c r="AD47" s="672"/>
      <c r="AE47" s="672"/>
      <c r="AF47" s="672"/>
      <c r="AG47" s="672" t="s">
        <v>1538</v>
      </c>
      <c r="AH47" s="672"/>
      <c r="AI47" s="672"/>
      <c r="AJ47" s="672"/>
      <c r="AK47" s="672"/>
      <c r="AL47" s="672"/>
      <c r="AM47" s="672"/>
      <c r="AN47" s="672"/>
      <c r="AO47" s="672"/>
      <c r="AP47" s="672"/>
      <c r="AQ47" s="672"/>
      <c r="AR47" s="672"/>
      <c r="AS47" s="672"/>
      <c r="AT47" s="672"/>
      <c r="AU47" s="672"/>
      <c r="AV47" s="672"/>
      <c r="AW47" s="672"/>
      <c r="AX47" s="672"/>
      <c r="AY47" s="672"/>
      <c r="AZ47" s="672"/>
      <c r="BA47" s="683" t="str">
        <f>C47</f>
        <v>Dodávka, montáž a uvedení do provozu řídící jednotky systému mírné drátové elektroosmózy. Výstupní hodnoty ŘJ -  napětí max. 6V s účinnou efektivní hodnotou 2,8V, záznam údajů (průtok proudu v mA, počítadlo provozních hodin), napojení na síťový rozvod 230V/50Hz ( zřízení přívodního kabelu napájení není součástí dodávky )</v>
      </c>
      <c r="BB47" s="672"/>
      <c r="BC47" s="672"/>
      <c r="BD47" s="672"/>
      <c r="BE47" s="672"/>
      <c r="BF47" s="672"/>
      <c r="BG47" s="672"/>
      <c r="BH47" s="672"/>
    </row>
    <row r="48" spans="1:60" ht="13.5" outlineLevel="1">
      <c r="A48" s="673"/>
      <c r="B48" s="674"/>
      <c r="C48" s="675" t="s">
        <v>81</v>
      </c>
      <c r="D48" s="676"/>
      <c r="E48" s="677">
        <v>1</v>
      </c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2"/>
      <c r="Y48" s="672"/>
      <c r="Z48" s="672"/>
      <c r="AA48" s="672"/>
      <c r="AB48" s="672"/>
      <c r="AC48" s="672"/>
      <c r="AD48" s="672"/>
      <c r="AE48" s="672"/>
      <c r="AF48" s="672"/>
      <c r="AG48" s="672" t="s">
        <v>177</v>
      </c>
      <c r="AH48" s="672">
        <v>0</v>
      </c>
      <c r="AI48" s="672"/>
      <c r="AJ48" s="672"/>
      <c r="AK48" s="672"/>
      <c r="AL48" s="672"/>
      <c r="AM48" s="672"/>
      <c r="AN48" s="672"/>
      <c r="AO48" s="672"/>
      <c r="AP48" s="672"/>
      <c r="AQ48" s="672"/>
      <c r="AR48" s="672"/>
      <c r="AS48" s="672"/>
      <c r="AT48" s="672"/>
      <c r="AU48" s="672"/>
      <c r="AV48" s="672"/>
      <c r="AW48" s="672"/>
      <c r="AX48" s="672"/>
      <c r="AY48" s="672"/>
      <c r="AZ48" s="672"/>
      <c r="BA48" s="672"/>
      <c r="BB48" s="672"/>
      <c r="BC48" s="672"/>
      <c r="BD48" s="672"/>
      <c r="BE48" s="672"/>
      <c r="BF48" s="672"/>
      <c r="BG48" s="672"/>
      <c r="BH48" s="672"/>
    </row>
    <row r="49" spans="1:60" ht="22.5" outlineLevel="1">
      <c r="A49" s="663">
        <v>16</v>
      </c>
      <c r="B49" s="664" t="s">
        <v>1576</v>
      </c>
      <c r="C49" s="665" t="s">
        <v>1577</v>
      </c>
      <c r="D49" s="666" t="s">
        <v>1578</v>
      </c>
      <c r="E49" s="667">
        <v>32</v>
      </c>
      <c r="F49" s="668"/>
      <c r="G49" s="669">
        <f>ROUND(E49*F49,2)</f>
        <v>0</v>
      </c>
      <c r="H49" s="670"/>
      <c r="I49" s="671">
        <f>ROUND(E49*H49,2)</f>
        <v>0</v>
      </c>
      <c r="J49" s="670"/>
      <c r="K49" s="671">
        <f>ROUND(E49*J49,2)</f>
        <v>0</v>
      </c>
      <c r="L49" s="671">
        <v>21</v>
      </c>
      <c r="M49" s="671">
        <f>G49*(1+L49/100)</f>
        <v>0</v>
      </c>
      <c r="N49" s="671">
        <v>0</v>
      </c>
      <c r="O49" s="671">
        <f>ROUND(E49*N49,2)</f>
        <v>0</v>
      </c>
      <c r="P49" s="671">
        <v>0</v>
      </c>
      <c r="Q49" s="671">
        <f>ROUND(E49*P49,2)</f>
        <v>0</v>
      </c>
      <c r="R49" s="671"/>
      <c r="S49" s="671" t="s">
        <v>381</v>
      </c>
      <c r="T49" s="671" t="s">
        <v>1535</v>
      </c>
      <c r="U49" s="671">
        <v>4.00583</v>
      </c>
      <c r="V49" s="671">
        <f>ROUND(E49*U49,2)</f>
        <v>128.19</v>
      </c>
      <c r="W49" s="671"/>
      <c r="X49" s="672"/>
      <c r="Y49" s="672"/>
      <c r="Z49" s="672"/>
      <c r="AA49" s="672"/>
      <c r="AB49" s="672"/>
      <c r="AC49" s="672"/>
      <c r="AD49" s="672"/>
      <c r="AE49" s="672"/>
      <c r="AF49" s="672"/>
      <c r="AG49" s="672" t="s">
        <v>1515</v>
      </c>
      <c r="AH49" s="672"/>
      <c r="AI49" s="672"/>
      <c r="AJ49" s="672"/>
      <c r="AK49" s="672"/>
      <c r="AL49" s="672"/>
      <c r="AM49" s="672"/>
      <c r="AN49" s="672"/>
      <c r="AO49" s="672"/>
      <c r="AP49" s="672"/>
      <c r="AQ49" s="672"/>
      <c r="AR49" s="672"/>
      <c r="AS49" s="672"/>
      <c r="AT49" s="672"/>
      <c r="AU49" s="672"/>
      <c r="AV49" s="672"/>
      <c r="AW49" s="672"/>
      <c r="AX49" s="672"/>
      <c r="AY49" s="672"/>
      <c r="AZ49" s="672"/>
      <c r="BA49" s="672"/>
      <c r="BB49" s="672"/>
      <c r="BC49" s="672"/>
      <c r="BD49" s="672"/>
      <c r="BE49" s="672"/>
      <c r="BF49" s="672"/>
      <c r="BG49" s="672"/>
      <c r="BH49" s="672"/>
    </row>
    <row r="50" spans="1:60" ht="45" outlineLevel="1">
      <c r="A50" s="673"/>
      <c r="B50" s="674"/>
      <c r="C50" s="681" t="s">
        <v>1579</v>
      </c>
      <c r="D50" s="682"/>
      <c r="E50" s="682"/>
      <c r="F50" s="682"/>
      <c r="G50" s="682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71"/>
      <c r="X50" s="672"/>
      <c r="Y50" s="672"/>
      <c r="Z50" s="672"/>
      <c r="AA50" s="672"/>
      <c r="AB50" s="672"/>
      <c r="AC50" s="672"/>
      <c r="AD50" s="672"/>
      <c r="AE50" s="672"/>
      <c r="AF50" s="672"/>
      <c r="AG50" s="672" t="s">
        <v>1538</v>
      </c>
      <c r="AH50" s="672"/>
      <c r="AI50" s="672"/>
      <c r="AJ50" s="672"/>
      <c r="AK50" s="672"/>
      <c r="AL50" s="672"/>
      <c r="AM50" s="672"/>
      <c r="AN50" s="672"/>
      <c r="AO50" s="672"/>
      <c r="AP50" s="672"/>
      <c r="AQ50" s="672"/>
      <c r="AR50" s="672"/>
      <c r="AS50" s="672"/>
      <c r="AT50" s="672"/>
      <c r="AU50" s="672"/>
      <c r="AV50" s="672"/>
      <c r="AW50" s="672"/>
      <c r="AX50" s="672"/>
      <c r="AY50" s="672"/>
      <c r="AZ50" s="672"/>
      <c r="BA50" s="683" t="str">
        <f>C50</f>
        <v>Síťová elektroda (anoda + pól) -  pás ze skelných vláken potažených vodivým plastem vysoký 25-30cm, kontaktní vodič titan, popř. titan stříbro (3:4). Instalace na zdivo zbavené stávajících omítek vč. spárování, po předchozím podrovnáním maltou vápenné báze ( standard Knauf MV 1 ), krytí  kontaktní vodivou maltou.</v>
      </c>
      <c r="BB50" s="672"/>
      <c r="BC50" s="672"/>
      <c r="BD50" s="672"/>
      <c r="BE50" s="672"/>
      <c r="BF50" s="672"/>
      <c r="BG50" s="672"/>
      <c r="BH50" s="672"/>
    </row>
    <row r="51" spans="1:60" ht="13.5" outlineLevel="1">
      <c r="A51" s="673"/>
      <c r="B51" s="674"/>
      <c r="C51" s="675" t="s">
        <v>1580</v>
      </c>
      <c r="D51" s="676"/>
      <c r="E51" s="677">
        <v>32</v>
      </c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1"/>
      <c r="V51" s="671"/>
      <c r="W51" s="671"/>
      <c r="X51" s="672"/>
      <c r="Y51" s="672"/>
      <c r="Z51" s="672"/>
      <c r="AA51" s="672"/>
      <c r="AB51" s="672"/>
      <c r="AC51" s="672"/>
      <c r="AD51" s="672"/>
      <c r="AE51" s="672"/>
      <c r="AF51" s="672"/>
      <c r="AG51" s="672" t="s">
        <v>177</v>
      </c>
      <c r="AH51" s="672">
        <v>0</v>
      </c>
      <c r="AI51" s="672"/>
      <c r="AJ51" s="672"/>
      <c r="AK51" s="672"/>
      <c r="AL51" s="672"/>
      <c r="AM51" s="672"/>
      <c r="AN51" s="672"/>
      <c r="AO51" s="672"/>
      <c r="AP51" s="672"/>
      <c r="AQ51" s="672"/>
      <c r="AR51" s="672"/>
      <c r="AS51" s="672"/>
      <c r="AT51" s="672"/>
      <c r="AU51" s="672"/>
      <c r="AV51" s="672"/>
      <c r="AW51" s="672"/>
      <c r="AX51" s="672"/>
      <c r="AY51" s="672"/>
      <c r="AZ51" s="672"/>
      <c r="BA51" s="672"/>
      <c r="BB51" s="672"/>
      <c r="BC51" s="672"/>
      <c r="BD51" s="672"/>
      <c r="BE51" s="672"/>
      <c r="BF51" s="672"/>
      <c r="BG51" s="672"/>
      <c r="BH51" s="672"/>
    </row>
    <row r="52" spans="1:60" ht="22.5" outlineLevel="1">
      <c r="A52" s="663">
        <v>17</v>
      </c>
      <c r="B52" s="664" t="s">
        <v>1581</v>
      </c>
      <c r="C52" s="665" t="s">
        <v>1582</v>
      </c>
      <c r="D52" s="666" t="s">
        <v>1574</v>
      </c>
      <c r="E52" s="667">
        <v>5</v>
      </c>
      <c r="F52" s="668"/>
      <c r="G52" s="669">
        <f>ROUND(E52*F52,2)</f>
        <v>0</v>
      </c>
      <c r="H52" s="670"/>
      <c r="I52" s="671">
        <f>ROUND(E52*H52,2)</f>
        <v>0</v>
      </c>
      <c r="J52" s="670"/>
      <c r="K52" s="671">
        <f>ROUND(E52*J52,2)</f>
        <v>0</v>
      </c>
      <c r="L52" s="671">
        <v>21</v>
      </c>
      <c r="M52" s="671">
        <f>G52*(1+L52/100)</f>
        <v>0</v>
      </c>
      <c r="N52" s="671">
        <v>0</v>
      </c>
      <c r="O52" s="671">
        <f>ROUND(E52*N52,2)</f>
        <v>0</v>
      </c>
      <c r="P52" s="671">
        <v>0</v>
      </c>
      <c r="Q52" s="671">
        <f>ROUND(E52*P52,2)</f>
        <v>0</v>
      </c>
      <c r="R52" s="671"/>
      <c r="S52" s="671" t="s">
        <v>381</v>
      </c>
      <c r="T52" s="671" t="s">
        <v>1535</v>
      </c>
      <c r="U52" s="671">
        <v>4.00583</v>
      </c>
      <c r="V52" s="671">
        <f>ROUND(E52*U52,2)</f>
        <v>20.03</v>
      </c>
      <c r="W52" s="671"/>
      <c r="X52" s="672"/>
      <c r="Y52" s="672"/>
      <c r="Z52" s="672"/>
      <c r="AA52" s="672"/>
      <c r="AB52" s="672"/>
      <c r="AC52" s="672"/>
      <c r="AD52" s="672"/>
      <c r="AE52" s="672"/>
      <c r="AF52" s="672"/>
      <c r="AG52" s="672" t="s">
        <v>1515</v>
      </c>
      <c r="AH52" s="672"/>
      <c r="AI52" s="672"/>
      <c r="AJ52" s="672"/>
      <c r="AK52" s="672"/>
      <c r="AL52" s="672"/>
      <c r="AM52" s="672"/>
      <c r="AN52" s="672"/>
      <c r="AO52" s="672"/>
      <c r="AP52" s="672"/>
      <c r="AQ52" s="672"/>
      <c r="AR52" s="672"/>
      <c r="AS52" s="672"/>
      <c r="AT52" s="672"/>
      <c r="AU52" s="672"/>
      <c r="AV52" s="672"/>
      <c r="AW52" s="672"/>
      <c r="AX52" s="672"/>
      <c r="AY52" s="672"/>
      <c r="AZ52" s="672"/>
      <c r="BA52" s="672"/>
      <c r="BB52" s="672"/>
      <c r="BC52" s="672"/>
      <c r="BD52" s="672"/>
      <c r="BE52" s="672"/>
      <c r="BF52" s="672"/>
      <c r="BG52" s="672"/>
      <c r="BH52" s="672"/>
    </row>
    <row r="53" spans="1:60" ht="45" outlineLevel="1">
      <c r="A53" s="673"/>
      <c r="B53" s="674"/>
      <c r="C53" s="681" t="s">
        <v>1583</v>
      </c>
      <c r="D53" s="682"/>
      <c r="E53" s="682"/>
      <c r="F53" s="682"/>
      <c r="G53" s="682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2"/>
      <c r="Y53" s="672"/>
      <c r="Z53" s="672"/>
      <c r="AA53" s="672"/>
      <c r="AB53" s="672"/>
      <c r="AC53" s="672"/>
      <c r="AD53" s="672"/>
      <c r="AE53" s="672"/>
      <c r="AF53" s="672"/>
      <c r="AG53" s="672" t="s">
        <v>1538</v>
      </c>
      <c r="AH53" s="672"/>
      <c r="AI53" s="672"/>
      <c r="AJ53" s="672"/>
      <c r="AK53" s="672"/>
      <c r="AL53" s="672"/>
      <c r="AM53" s="672"/>
      <c r="AN53" s="672"/>
      <c r="AO53" s="672"/>
      <c r="AP53" s="672"/>
      <c r="AQ53" s="672"/>
      <c r="AR53" s="672"/>
      <c r="AS53" s="672"/>
      <c r="AT53" s="672"/>
      <c r="AU53" s="672"/>
      <c r="AV53" s="672"/>
      <c r="AW53" s="672"/>
      <c r="AX53" s="672"/>
      <c r="AY53" s="672"/>
      <c r="AZ53" s="672"/>
      <c r="BA53" s="683" t="str">
        <f>C53</f>
        <v>Zemní elektroda (katoda -pól) - tyčové elektrody na bázi grafitu v délce 450-650mm  průměru min 20mm, osová rozteč do 4,0m ( není li projektem stanoveno jinak ), provozované napětí 1,4V. Položka zahrnuje, instalaci katody do vývrtu a její zalití kontaktním lakem na bázi grafitu, vč. dodávky laku. Vývrt ( hl.1,0m/1ks ) není součástí položky a je oceněn v oddíle prorážení otvorů.</v>
      </c>
      <c r="BB53" s="672"/>
      <c r="BC53" s="672"/>
      <c r="BD53" s="672"/>
      <c r="BE53" s="672"/>
      <c r="BF53" s="672"/>
      <c r="BG53" s="672"/>
      <c r="BH53" s="672"/>
    </row>
    <row r="54" spans="1:60" ht="13.5" outlineLevel="1">
      <c r="A54" s="673"/>
      <c r="B54" s="674"/>
      <c r="C54" s="675" t="s">
        <v>204</v>
      </c>
      <c r="D54" s="676"/>
      <c r="E54" s="677">
        <v>5</v>
      </c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2"/>
      <c r="Y54" s="672"/>
      <c r="Z54" s="672"/>
      <c r="AA54" s="672"/>
      <c r="AB54" s="672"/>
      <c r="AC54" s="672"/>
      <c r="AD54" s="672"/>
      <c r="AE54" s="672"/>
      <c r="AF54" s="672"/>
      <c r="AG54" s="672" t="s">
        <v>177</v>
      </c>
      <c r="AH54" s="672">
        <v>0</v>
      </c>
      <c r="AI54" s="672"/>
      <c r="AJ54" s="672"/>
      <c r="AK54" s="672"/>
      <c r="AL54" s="672"/>
      <c r="AM54" s="672"/>
      <c r="AN54" s="672"/>
      <c r="AO54" s="672"/>
      <c r="AP54" s="672"/>
      <c r="AQ54" s="672"/>
      <c r="AR54" s="672"/>
      <c r="AS54" s="672"/>
      <c r="AT54" s="672"/>
      <c r="AU54" s="672"/>
      <c r="AV54" s="672"/>
      <c r="AW54" s="672"/>
      <c r="AX54" s="672"/>
      <c r="AY54" s="672"/>
      <c r="AZ54" s="672"/>
      <c r="BA54" s="672"/>
      <c r="BB54" s="672"/>
      <c r="BC54" s="672"/>
      <c r="BD54" s="672"/>
      <c r="BE54" s="672"/>
      <c r="BF54" s="672"/>
      <c r="BG54" s="672"/>
      <c r="BH54" s="672"/>
    </row>
    <row r="55" spans="1:60" ht="22.5" outlineLevel="1">
      <c r="A55" s="663">
        <v>18</v>
      </c>
      <c r="B55" s="664" t="s">
        <v>1584</v>
      </c>
      <c r="C55" s="665" t="s">
        <v>1585</v>
      </c>
      <c r="D55" s="666" t="s">
        <v>1578</v>
      </c>
      <c r="E55" s="667">
        <v>3.4</v>
      </c>
      <c r="F55" s="668"/>
      <c r="G55" s="669">
        <f>ROUND(E55*F55,2)</f>
        <v>0</v>
      </c>
      <c r="H55" s="670"/>
      <c r="I55" s="671">
        <f>ROUND(E55*H55,2)</f>
        <v>0</v>
      </c>
      <c r="J55" s="670"/>
      <c r="K55" s="671">
        <f>ROUND(E55*J55,2)</f>
        <v>0</v>
      </c>
      <c r="L55" s="671">
        <v>21</v>
      </c>
      <c r="M55" s="671">
        <f>G55*(1+L55/100)</f>
        <v>0</v>
      </c>
      <c r="N55" s="671">
        <v>0</v>
      </c>
      <c r="O55" s="671">
        <f>ROUND(E55*N55,2)</f>
        <v>0</v>
      </c>
      <c r="P55" s="671">
        <v>0</v>
      </c>
      <c r="Q55" s="671">
        <f>ROUND(E55*P55,2)</f>
        <v>0</v>
      </c>
      <c r="R55" s="671"/>
      <c r="S55" s="671" t="s">
        <v>381</v>
      </c>
      <c r="T55" s="671" t="s">
        <v>1535</v>
      </c>
      <c r="U55" s="671">
        <v>4.00583</v>
      </c>
      <c r="V55" s="671">
        <f>ROUND(E55*U55,2)</f>
        <v>13.62</v>
      </c>
      <c r="W55" s="671"/>
      <c r="X55" s="672"/>
      <c r="Y55" s="672"/>
      <c r="Z55" s="672"/>
      <c r="AA55" s="672"/>
      <c r="AB55" s="672"/>
      <c r="AC55" s="672"/>
      <c r="AD55" s="672"/>
      <c r="AE55" s="672"/>
      <c r="AF55" s="672"/>
      <c r="AG55" s="672" t="s">
        <v>1515</v>
      </c>
      <c r="AH55" s="672"/>
      <c r="AI55" s="672"/>
      <c r="AJ55" s="672"/>
      <c r="AK55" s="672"/>
      <c r="AL55" s="672"/>
      <c r="AM55" s="672"/>
      <c r="AN55" s="672"/>
      <c r="AO55" s="672"/>
      <c r="AP55" s="672"/>
      <c r="AQ55" s="672"/>
      <c r="AR55" s="672"/>
      <c r="AS55" s="672"/>
      <c r="AT55" s="672"/>
      <c r="AU55" s="672"/>
      <c r="AV55" s="672"/>
      <c r="AW55" s="672"/>
      <c r="AX55" s="672"/>
      <c r="AY55" s="672"/>
      <c r="AZ55" s="672"/>
      <c r="BA55" s="672"/>
      <c r="BB55" s="672"/>
      <c r="BC55" s="672"/>
      <c r="BD55" s="672"/>
      <c r="BE55" s="672"/>
      <c r="BF55" s="672"/>
      <c r="BG55" s="672"/>
      <c r="BH55" s="672"/>
    </row>
    <row r="56" spans="1:60" ht="13.5" outlineLevel="1">
      <c r="A56" s="673"/>
      <c r="B56" s="674"/>
      <c r="C56" s="681" t="s">
        <v>1586</v>
      </c>
      <c r="D56" s="682"/>
      <c r="E56" s="682"/>
      <c r="F56" s="682"/>
      <c r="G56" s="682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1"/>
      <c r="S56" s="671"/>
      <c r="T56" s="671"/>
      <c r="U56" s="671"/>
      <c r="V56" s="671"/>
      <c r="W56" s="671"/>
      <c r="X56" s="672"/>
      <c r="Y56" s="672"/>
      <c r="Z56" s="672"/>
      <c r="AA56" s="672"/>
      <c r="AB56" s="672"/>
      <c r="AC56" s="672"/>
      <c r="AD56" s="672"/>
      <c r="AE56" s="672"/>
      <c r="AF56" s="672"/>
      <c r="AG56" s="672" t="s">
        <v>1538</v>
      </c>
      <c r="AH56" s="672"/>
      <c r="AI56" s="672"/>
      <c r="AJ56" s="672"/>
      <c r="AK56" s="672"/>
      <c r="AL56" s="672"/>
      <c r="AM56" s="672"/>
      <c r="AN56" s="672"/>
      <c r="AO56" s="672"/>
      <c r="AP56" s="672"/>
      <c r="AQ56" s="672"/>
      <c r="AR56" s="672"/>
      <c r="AS56" s="672"/>
      <c r="AT56" s="672"/>
      <c r="AU56" s="672"/>
      <c r="AV56" s="672"/>
      <c r="AW56" s="672"/>
      <c r="AX56" s="672"/>
      <c r="AY56" s="672"/>
      <c r="AZ56" s="672"/>
      <c r="BA56" s="672"/>
      <c r="BB56" s="672"/>
      <c r="BC56" s="672"/>
      <c r="BD56" s="672"/>
      <c r="BE56" s="672"/>
      <c r="BF56" s="672"/>
      <c r="BG56" s="672"/>
      <c r="BH56" s="672"/>
    </row>
    <row r="57" spans="1:60" ht="13.5" outlineLevel="1">
      <c r="A57" s="673"/>
      <c r="B57" s="674"/>
      <c r="C57" s="675" t="s">
        <v>1587</v>
      </c>
      <c r="D57" s="676"/>
      <c r="E57" s="677">
        <v>3.4</v>
      </c>
      <c r="F57" s="671"/>
      <c r="G57" s="671"/>
      <c r="H57" s="671"/>
      <c r="I57" s="671"/>
      <c r="J57" s="671"/>
      <c r="K57" s="671"/>
      <c r="L57" s="671"/>
      <c r="M57" s="671"/>
      <c r="N57" s="671"/>
      <c r="O57" s="671"/>
      <c r="P57" s="671"/>
      <c r="Q57" s="671"/>
      <c r="R57" s="671"/>
      <c r="S57" s="671"/>
      <c r="T57" s="671"/>
      <c r="U57" s="671"/>
      <c r="V57" s="671"/>
      <c r="W57" s="671"/>
      <c r="X57" s="672"/>
      <c r="Y57" s="672"/>
      <c r="Z57" s="672"/>
      <c r="AA57" s="672"/>
      <c r="AB57" s="672"/>
      <c r="AC57" s="672"/>
      <c r="AD57" s="672"/>
      <c r="AE57" s="672"/>
      <c r="AF57" s="672"/>
      <c r="AG57" s="672" t="s">
        <v>177</v>
      </c>
      <c r="AH57" s="672">
        <v>0</v>
      </c>
      <c r="AI57" s="672"/>
      <c r="AJ57" s="672"/>
      <c r="AK57" s="672"/>
      <c r="AL57" s="672"/>
      <c r="AM57" s="672"/>
      <c r="AN57" s="672"/>
      <c r="AO57" s="672"/>
      <c r="AP57" s="672"/>
      <c r="AQ57" s="672"/>
      <c r="AR57" s="672"/>
      <c r="AS57" s="672"/>
      <c r="AT57" s="672"/>
      <c r="AU57" s="672"/>
      <c r="AV57" s="672"/>
      <c r="AW57" s="672"/>
      <c r="AX57" s="672"/>
      <c r="AY57" s="672"/>
      <c r="AZ57" s="672"/>
      <c r="BA57" s="672"/>
      <c r="BB57" s="672"/>
      <c r="BC57" s="672"/>
      <c r="BD57" s="672"/>
      <c r="BE57" s="672"/>
      <c r="BF57" s="672"/>
      <c r="BG57" s="672"/>
      <c r="BH57" s="672"/>
    </row>
    <row r="58" spans="1:60" ht="22.5" outlineLevel="1">
      <c r="A58" s="663">
        <v>19</v>
      </c>
      <c r="B58" s="664" t="s">
        <v>1588</v>
      </c>
      <c r="C58" s="665" t="s">
        <v>1589</v>
      </c>
      <c r="D58" s="666" t="s">
        <v>1574</v>
      </c>
      <c r="E58" s="667">
        <v>2</v>
      </c>
      <c r="F58" s="668"/>
      <c r="G58" s="669">
        <f>ROUND(E58*F58,2)</f>
        <v>0</v>
      </c>
      <c r="H58" s="670"/>
      <c r="I58" s="671">
        <f>ROUND(E58*H58,2)</f>
        <v>0</v>
      </c>
      <c r="J58" s="670"/>
      <c r="K58" s="671">
        <f>ROUND(E58*J58,2)</f>
        <v>0</v>
      </c>
      <c r="L58" s="671">
        <v>21</v>
      </c>
      <c r="M58" s="671">
        <f>G58*(1+L58/100)</f>
        <v>0</v>
      </c>
      <c r="N58" s="671">
        <v>0</v>
      </c>
      <c r="O58" s="671">
        <f>ROUND(E58*N58,2)</f>
        <v>0</v>
      </c>
      <c r="P58" s="671">
        <v>0</v>
      </c>
      <c r="Q58" s="671">
        <f>ROUND(E58*P58,2)</f>
        <v>0</v>
      </c>
      <c r="R58" s="671"/>
      <c r="S58" s="671" t="s">
        <v>381</v>
      </c>
      <c r="T58" s="671" t="s">
        <v>1590</v>
      </c>
      <c r="U58" s="671">
        <v>0</v>
      </c>
      <c r="V58" s="671">
        <f>ROUND(E58*U58,2)</f>
        <v>0</v>
      </c>
      <c r="W58" s="671"/>
      <c r="X58" s="672"/>
      <c r="Y58" s="672"/>
      <c r="Z58" s="672"/>
      <c r="AA58" s="672"/>
      <c r="AB58" s="672"/>
      <c r="AC58" s="672"/>
      <c r="AD58" s="672"/>
      <c r="AE58" s="672"/>
      <c r="AF58" s="672"/>
      <c r="AG58" s="672" t="s">
        <v>1515</v>
      </c>
      <c r="AH58" s="672"/>
      <c r="AI58" s="672"/>
      <c r="AJ58" s="672"/>
      <c r="AK58" s="672"/>
      <c r="AL58" s="672"/>
      <c r="AM58" s="672"/>
      <c r="AN58" s="672"/>
      <c r="AO58" s="672"/>
      <c r="AP58" s="672"/>
      <c r="AQ58" s="672"/>
      <c r="AR58" s="672"/>
      <c r="AS58" s="672"/>
      <c r="AT58" s="672"/>
      <c r="AU58" s="672"/>
      <c r="AV58" s="672"/>
      <c r="AW58" s="672"/>
      <c r="AX58" s="672"/>
      <c r="AY58" s="672"/>
      <c r="AZ58" s="672"/>
      <c r="BA58" s="672"/>
      <c r="BB58" s="672"/>
      <c r="BC58" s="672"/>
      <c r="BD58" s="672"/>
      <c r="BE58" s="672"/>
      <c r="BF58" s="672"/>
      <c r="BG58" s="672"/>
      <c r="BH58" s="672"/>
    </row>
    <row r="59" spans="1:60" ht="33.75" outlineLevel="1">
      <c r="A59" s="673"/>
      <c r="B59" s="674"/>
      <c r="C59" s="681" t="s">
        <v>1591</v>
      </c>
      <c r="D59" s="682"/>
      <c r="E59" s="682"/>
      <c r="F59" s="682"/>
      <c r="G59" s="682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2"/>
      <c r="Y59" s="672"/>
      <c r="Z59" s="672"/>
      <c r="AA59" s="672"/>
      <c r="AB59" s="672"/>
      <c r="AC59" s="672"/>
      <c r="AD59" s="672"/>
      <c r="AE59" s="672"/>
      <c r="AF59" s="672"/>
      <c r="AG59" s="672" t="s">
        <v>1538</v>
      </c>
      <c r="AH59" s="672"/>
      <c r="AI59" s="672"/>
      <c r="AJ59" s="672"/>
      <c r="AK59" s="672"/>
      <c r="AL59" s="672"/>
      <c r="AM59" s="672"/>
      <c r="AN59" s="672"/>
      <c r="AO59" s="672"/>
      <c r="AP59" s="672"/>
      <c r="AQ59" s="672"/>
      <c r="AR59" s="672"/>
      <c r="AS59" s="672"/>
      <c r="AT59" s="672"/>
      <c r="AU59" s="672"/>
      <c r="AV59" s="672"/>
      <c r="AW59" s="672"/>
      <c r="AX59" s="672"/>
      <c r="AY59" s="672"/>
      <c r="AZ59" s="672"/>
      <c r="BA59" s="683" t="str">
        <f>C59</f>
        <v>Zřízení  vývodu katodového a anodového okruhu s vyvedením přes svorkovnici uloženou v podomítkové krabičce, vč. dodávky a usazení el. krabičky a souvisejících propojovacích vedení a těsněných spojů.</v>
      </c>
      <c r="BB59" s="672"/>
      <c r="BC59" s="672"/>
      <c r="BD59" s="672"/>
      <c r="BE59" s="672"/>
      <c r="BF59" s="672"/>
      <c r="BG59" s="672"/>
      <c r="BH59" s="672"/>
    </row>
    <row r="60" spans="1:60" ht="13.5" outlineLevel="1">
      <c r="A60" s="673"/>
      <c r="B60" s="674"/>
      <c r="C60" s="675" t="s">
        <v>83</v>
      </c>
      <c r="D60" s="676"/>
      <c r="E60" s="677">
        <v>2</v>
      </c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2"/>
      <c r="Y60" s="672"/>
      <c r="Z60" s="672"/>
      <c r="AA60" s="672"/>
      <c r="AB60" s="672"/>
      <c r="AC60" s="672"/>
      <c r="AD60" s="672"/>
      <c r="AE60" s="672"/>
      <c r="AF60" s="672"/>
      <c r="AG60" s="672" t="s">
        <v>177</v>
      </c>
      <c r="AH60" s="672">
        <v>0</v>
      </c>
      <c r="AI60" s="672"/>
      <c r="AJ60" s="672"/>
      <c r="AK60" s="672"/>
      <c r="AL60" s="672"/>
      <c r="AM60" s="672"/>
      <c r="AN60" s="672"/>
      <c r="AO60" s="672"/>
      <c r="AP60" s="672"/>
      <c r="AQ60" s="672"/>
      <c r="AR60" s="672"/>
      <c r="AS60" s="672"/>
      <c r="AT60" s="672"/>
      <c r="AU60" s="672"/>
      <c r="AV60" s="672"/>
      <c r="AW60" s="672"/>
      <c r="AX60" s="672"/>
      <c r="AY60" s="672"/>
      <c r="AZ60" s="672"/>
      <c r="BA60" s="672"/>
      <c r="BB60" s="672"/>
      <c r="BC60" s="672"/>
      <c r="BD60" s="672"/>
      <c r="BE60" s="672"/>
      <c r="BF60" s="672"/>
      <c r="BG60" s="672"/>
      <c r="BH60" s="672"/>
    </row>
    <row r="61" spans="1:60" ht="45" outlineLevel="1">
      <c r="A61" s="663">
        <v>20</v>
      </c>
      <c r="B61" s="664" t="s">
        <v>1592</v>
      </c>
      <c r="C61" s="665" t="s">
        <v>1593</v>
      </c>
      <c r="D61" s="666" t="s">
        <v>1574</v>
      </c>
      <c r="E61" s="667">
        <v>2</v>
      </c>
      <c r="F61" s="668"/>
      <c r="G61" s="669">
        <f>ROUND(E61*F61,2)</f>
        <v>0</v>
      </c>
      <c r="H61" s="670"/>
      <c r="I61" s="671">
        <f>ROUND(E61*H61,2)</f>
        <v>0</v>
      </c>
      <c r="J61" s="670"/>
      <c r="K61" s="671">
        <f>ROUND(E61*J61,2)</f>
        <v>0</v>
      </c>
      <c r="L61" s="671">
        <v>21</v>
      </c>
      <c r="M61" s="671">
        <f>G61*(1+L61/100)</f>
        <v>0</v>
      </c>
      <c r="N61" s="671">
        <v>0</v>
      </c>
      <c r="O61" s="671">
        <f>ROUND(E61*N61,2)</f>
        <v>0</v>
      </c>
      <c r="P61" s="671">
        <v>0</v>
      </c>
      <c r="Q61" s="671">
        <f>ROUND(E61*P61,2)</f>
        <v>0</v>
      </c>
      <c r="R61" s="671"/>
      <c r="S61" s="671" t="s">
        <v>381</v>
      </c>
      <c r="T61" s="671" t="s">
        <v>1590</v>
      </c>
      <c r="U61" s="671">
        <v>0</v>
      </c>
      <c r="V61" s="671">
        <f>ROUND(E61*U61,2)</f>
        <v>0</v>
      </c>
      <c r="W61" s="671"/>
      <c r="X61" s="672"/>
      <c r="Y61" s="672"/>
      <c r="Z61" s="672"/>
      <c r="AA61" s="672"/>
      <c r="AB61" s="672"/>
      <c r="AC61" s="672"/>
      <c r="AD61" s="672"/>
      <c r="AE61" s="672"/>
      <c r="AF61" s="672"/>
      <c r="AG61" s="672" t="s">
        <v>1515</v>
      </c>
      <c r="AH61" s="672"/>
      <c r="AI61" s="672"/>
      <c r="AJ61" s="672"/>
      <c r="AK61" s="672"/>
      <c r="AL61" s="672"/>
      <c r="AM61" s="672"/>
      <c r="AN61" s="672"/>
      <c r="AO61" s="672"/>
      <c r="AP61" s="672"/>
      <c r="AQ61" s="672"/>
      <c r="AR61" s="672"/>
      <c r="AS61" s="672"/>
      <c r="AT61" s="672"/>
      <c r="AU61" s="672"/>
      <c r="AV61" s="672"/>
      <c r="AW61" s="672"/>
      <c r="AX61" s="672"/>
      <c r="AY61" s="672"/>
      <c r="AZ61" s="672"/>
      <c r="BA61" s="672"/>
      <c r="BB61" s="672"/>
      <c r="BC61" s="672"/>
      <c r="BD61" s="672"/>
      <c r="BE61" s="672"/>
      <c r="BF61" s="672"/>
      <c r="BG61" s="672"/>
      <c r="BH61" s="672"/>
    </row>
    <row r="62" spans="1:60" ht="13.5" outlineLevel="1">
      <c r="A62" s="673"/>
      <c r="B62" s="674"/>
      <c r="C62" s="681" t="s">
        <v>1594</v>
      </c>
      <c r="D62" s="682"/>
      <c r="E62" s="682"/>
      <c r="F62" s="682"/>
      <c r="G62" s="682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2"/>
      <c r="Y62" s="672"/>
      <c r="Z62" s="672"/>
      <c r="AA62" s="672"/>
      <c r="AB62" s="672"/>
      <c r="AC62" s="672"/>
      <c r="AD62" s="672"/>
      <c r="AE62" s="672"/>
      <c r="AF62" s="672"/>
      <c r="AG62" s="672" t="s">
        <v>1538</v>
      </c>
      <c r="AH62" s="672"/>
      <c r="AI62" s="672"/>
      <c r="AJ62" s="672"/>
      <c r="AK62" s="672"/>
      <c r="AL62" s="672"/>
      <c r="AM62" s="672"/>
      <c r="AN62" s="672"/>
      <c r="AO62" s="672"/>
      <c r="AP62" s="672"/>
      <c r="AQ62" s="672"/>
      <c r="AR62" s="672"/>
      <c r="AS62" s="672"/>
      <c r="AT62" s="672"/>
      <c r="AU62" s="672"/>
      <c r="AV62" s="672"/>
      <c r="AW62" s="672"/>
      <c r="AX62" s="672"/>
      <c r="AY62" s="672"/>
      <c r="AZ62" s="672"/>
      <c r="BA62" s="672"/>
      <c r="BB62" s="672"/>
      <c r="BC62" s="672"/>
      <c r="BD62" s="672"/>
      <c r="BE62" s="672"/>
      <c r="BF62" s="672"/>
      <c r="BG62" s="672"/>
      <c r="BH62" s="672"/>
    </row>
    <row r="63" spans="1:60" ht="13.5" outlineLevel="1">
      <c r="A63" s="673"/>
      <c r="B63" s="674"/>
      <c r="C63" s="675" t="s">
        <v>83</v>
      </c>
      <c r="D63" s="676"/>
      <c r="E63" s="677">
        <v>2</v>
      </c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1"/>
      <c r="T63" s="671"/>
      <c r="U63" s="671"/>
      <c r="V63" s="671"/>
      <c r="W63" s="671"/>
      <c r="X63" s="672"/>
      <c r="Y63" s="672"/>
      <c r="Z63" s="672"/>
      <c r="AA63" s="672"/>
      <c r="AB63" s="672"/>
      <c r="AC63" s="672"/>
      <c r="AD63" s="672"/>
      <c r="AE63" s="672"/>
      <c r="AF63" s="672"/>
      <c r="AG63" s="672" t="s">
        <v>177</v>
      </c>
      <c r="AH63" s="672">
        <v>0</v>
      </c>
      <c r="AI63" s="672"/>
      <c r="AJ63" s="672"/>
      <c r="AK63" s="672"/>
      <c r="AL63" s="672"/>
      <c r="AM63" s="672"/>
      <c r="AN63" s="672"/>
      <c r="AO63" s="672"/>
      <c r="AP63" s="672"/>
      <c r="AQ63" s="672"/>
      <c r="AR63" s="672"/>
      <c r="AS63" s="672"/>
      <c r="AT63" s="672"/>
      <c r="AU63" s="672"/>
      <c r="AV63" s="672"/>
      <c r="AW63" s="672"/>
      <c r="AX63" s="672"/>
      <c r="AY63" s="672"/>
      <c r="AZ63" s="672"/>
      <c r="BA63" s="672"/>
      <c r="BB63" s="672"/>
      <c r="BC63" s="672"/>
      <c r="BD63" s="672"/>
      <c r="BE63" s="672"/>
      <c r="BF63" s="672"/>
      <c r="BG63" s="672"/>
      <c r="BH63" s="672"/>
    </row>
    <row r="64" spans="1:60" ht="22.5" outlineLevel="1">
      <c r="A64" s="663">
        <v>21</v>
      </c>
      <c r="B64" s="664" t="s">
        <v>1595</v>
      </c>
      <c r="C64" s="665" t="s">
        <v>1596</v>
      </c>
      <c r="D64" s="666" t="s">
        <v>1574</v>
      </c>
      <c r="E64" s="667">
        <v>1</v>
      </c>
      <c r="F64" s="668"/>
      <c r="G64" s="669">
        <f>ROUND(E64*F64,2)</f>
        <v>0</v>
      </c>
      <c r="H64" s="670"/>
      <c r="I64" s="671">
        <f>ROUND(E64*H64,2)</f>
        <v>0</v>
      </c>
      <c r="J64" s="670"/>
      <c r="K64" s="671">
        <f>ROUND(E64*J64,2)</f>
        <v>0</v>
      </c>
      <c r="L64" s="671">
        <v>21</v>
      </c>
      <c r="M64" s="671">
        <f>G64*(1+L64/100)</f>
        <v>0</v>
      </c>
      <c r="N64" s="671">
        <v>0</v>
      </c>
      <c r="O64" s="671">
        <f>ROUND(E64*N64,2)</f>
        <v>0</v>
      </c>
      <c r="P64" s="671">
        <v>0</v>
      </c>
      <c r="Q64" s="671">
        <f>ROUND(E64*P64,2)</f>
        <v>0</v>
      </c>
      <c r="R64" s="671"/>
      <c r="S64" s="671" t="s">
        <v>381</v>
      </c>
      <c r="T64" s="671" t="s">
        <v>1590</v>
      </c>
      <c r="U64" s="671">
        <v>4.00583</v>
      </c>
      <c r="V64" s="671">
        <f>ROUND(E64*U64,2)</f>
        <v>4.01</v>
      </c>
      <c r="W64" s="671"/>
      <c r="X64" s="672"/>
      <c r="Y64" s="672"/>
      <c r="Z64" s="672"/>
      <c r="AA64" s="672"/>
      <c r="AB64" s="672"/>
      <c r="AC64" s="672"/>
      <c r="AD64" s="672"/>
      <c r="AE64" s="672"/>
      <c r="AF64" s="672"/>
      <c r="AG64" s="672" t="s">
        <v>1515</v>
      </c>
      <c r="AH64" s="672"/>
      <c r="AI64" s="672"/>
      <c r="AJ64" s="672"/>
      <c r="AK64" s="672"/>
      <c r="AL64" s="672"/>
      <c r="AM64" s="672"/>
      <c r="AN64" s="672"/>
      <c r="AO64" s="672"/>
      <c r="AP64" s="672"/>
      <c r="AQ64" s="672"/>
      <c r="AR64" s="672"/>
      <c r="AS64" s="672"/>
      <c r="AT64" s="672"/>
      <c r="AU64" s="672"/>
      <c r="AV64" s="672"/>
      <c r="AW64" s="672"/>
      <c r="AX64" s="672"/>
      <c r="AY64" s="672"/>
      <c r="AZ64" s="672"/>
      <c r="BA64" s="672"/>
      <c r="BB64" s="672"/>
      <c r="BC64" s="672"/>
      <c r="BD64" s="672"/>
      <c r="BE64" s="672"/>
      <c r="BF64" s="672"/>
      <c r="BG64" s="672"/>
      <c r="BH64" s="672"/>
    </row>
    <row r="65" spans="1:60" ht="22.5" outlineLevel="1">
      <c r="A65" s="673"/>
      <c r="B65" s="674"/>
      <c r="C65" s="681" t="s">
        <v>1597</v>
      </c>
      <c r="D65" s="682"/>
      <c r="E65" s="682"/>
      <c r="F65" s="682"/>
      <c r="G65" s="682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2"/>
      <c r="Y65" s="672"/>
      <c r="Z65" s="672"/>
      <c r="AA65" s="672"/>
      <c r="AB65" s="672"/>
      <c r="AC65" s="672"/>
      <c r="AD65" s="672"/>
      <c r="AE65" s="672"/>
      <c r="AF65" s="672"/>
      <c r="AG65" s="672" t="s">
        <v>1538</v>
      </c>
      <c r="AH65" s="672"/>
      <c r="AI65" s="672"/>
      <c r="AJ65" s="672"/>
      <c r="AK65" s="672"/>
      <c r="AL65" s="672"/>
      <c r="AM65" s="672"/>
      <c r="AN65" s="672"/>
      <c r="AO65" s="672"/>
      <c r="AP65" s="672"/>
      <c r="AQ65" s="672"/>
      <c r="AR65" s="672"/>
      <c r="AS65" s="672"/>
      <c r="AT65" s="672"/>
      <c r="AU65" s="672"/>
      <c r="AV65" s="672"/>
      <c r="AW65" s="672"/>
      <c r="AX65" s="672"/>
      <c r="AY65" s="672"/>
      <c r="AZ65" s="672"/>
      <c r="BA65" s="683" t="str">
        <f>C65</f>
        <v>Dodávka a montáž nerez skříně s uzamykáním, součástí dodávky je vybourání otvoru pro skříň, zednické zapravení a související pomocný materiál</v>
      </c>
      <c r="BB65" s="672"/>
      <c r="BC65" s="672"/>
      <c r="BD65" s="672"/>
      <c r="BE65" s="672"/>
      <c r="BF65" s="672"/>
      <c r="BG65" s="672"/>
      <c r="BH65" s="672"/>
    </row>
    <row r="66" spans="1:60" ht="13.5" outlineLevel="1">
      <c r="A66" s="673"/>
      <c r="B66" s="674"/>
      <c r="C66" s="675" t="s">
        <v>1598</v>
      </c>
      <c r="D66" s="676"/>
      <c r="E66" s="677">
        <v>1</v>
      </c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2"/>
      <c r="Z66" s="672"/>
      <c r="AA66" s="672"/>
      <c r="AB66" s="672"/>
      <c r="AC66" s="672"/>
      <c r="AD66" s="672"/>
      <c r="AE66" s="672"/>
      <c r="AF66" s="672"/>
      <c r="AG66" s="672" t="s">
        <v>177</v>
      </c>
      <c r="AH66" s="672">
        <v>5</v>
      </c>
      <c r="AI66" s="672"/>
      <c r="AJ66" s="672"/>
      <c r="AK66" s="672"/>
      <c r="AL66" s="672"/>
      <c r="AM66" s="672"/>
      <c r="AN66" s="672"/>
      <c r="AO66" s="672"/>
      <c r="AP66" s="672"/>
      <c r="AQ66" s="672"/>
      <c r="AR66" s="672"/>
      <c r="AS66" s="672"/>
      <c r="AT66" s="672"/>
      <c r="AU66" s="672"/>
      <c r="AV66" s="672"/>
      <c r="AW66" s="672"/>
      <c r="AX66" s="672"/>
      <c r="AY66" s="672"/>
      <c r="AZ66" s="672"/>
      <c r="BA66" s="672"/>
      <c r="BB66" s="672"/>
      <c r="BC66" s="672"/>
      <c r="BD66" s="672"/>
      <c r="BE66" s="672"/>
      <c r="BF66" s="672"/>
      <c r="BG66" s="672"/>
      <c r="BH66" s="672"/>
    </row>
    <row r="67" spans="1:33" ht="13.5">
      <c r="A67" s="655" t="s">
        <v>1509</v>
      </c>
      <c r="B67" s="656" t="s">
        <v>1483</v>
      </c>
      <c r="C67" s="657" t="s">
        <v>1484</v>
      </c>
      <c r="D67" s="658"/>
      <c r="E67" s="659"/>
      <c r="F67" s="660"/>
      <c r="G67" s="661">
        <f>SUMIF(AG68:AG81,"&lt;&gt;NOR",G68:G81)</f>
        <v>0</v>
      </c>
      <c r="H67" s="662"/>
      <c r="I67" s="662">
        <f>SUM(I68:I81)</f>
        <v>0</v>
      </c>
      <c r="J67" s="662"/>
      <c r="K67" s="662">
        <f>SUM(K68:K81)</f>
        <v>0</v>
      </c>
      <c r="L67" s="662"/>
      <c r="M67" s="662">
        <f>SUM(M68:M81)</f>
        <v>0</v>
      </c>
      <c r="N67" s="662"/>
      <c r="O67" s="662">
        <f>SUM(O68:O81)</f>
        <v>0.03</v>
      </c>
      <c r="P67" s="662"/>
      <c r="Q67" s="662">
        <f>SUM(Q68:Q81)</f>
        <v>0</v>
      </c>
      <c r="R67" s="662"/>
      <c r="S67" s="662"/>
      <c r="T67" s="662"/>
      <c r="U67" s="662"/>
      <c r="V67" s="662">
        <f>SUM(V68:V81)</f>
        <v>8.2</v>
      </c>
      <c r="W67" s="662"/>
      <c r="AG67" s="455" t="s">
        <v>1510</v>
      </c>
    </row>
    <row r="68" spans="1:60" ht="13.5" outlineLevel="1">
      <c r="A68" s="663">
        <v>22</v>
      </c>
      <c r="B68" s="664" t="s">
        <v>1599</v>
      </c>
      <c r="C68" s="665" t="s">
        <v>1600</v>
      </c>
      <c r="D68" s="666" t="s">
        <v>1552</v>
      </c>
      <c r="E68" s="667">
        <v>1.8</v>
      </c>
      <c r="F68" s="668"/>
      <c r="G68" s="669">
        <f>ROUND(E68*F68,2)</f>
        <v>0</v>
      </c>
      <c r="H68" s="670"/>
      <c r="I68" s="671">
        <f>ROUND(E68*H68,2)</f>
        <v>0</v>
      </c>
      <c r="J68" s="670"/>
      <c r="K68" s="671">
        <f>ROUND(E68*J68,2)</f>
        <v>0</v>
      </c>
      <c r="L68" s="671">
        <v>21</v>
      </c>
      <c r="M68" s="671">
        <f>G68*(1+L68/100)</f>
        <v>0</v>
      </c>
      <c r="N68" s="671">
        <v>0.00133</v>
      </c>
      <c r="O68" s="671">
        <f>ROUND(E68*N68,2)</f>
        <v>0</v>
      </c>
      <c r="P68" s="671">
        <v>0</v>
      </c>
      <c r="Q68" s="671">
        <f>ROUND(E68*P68,2)</f>
        <v>0</v>
      </c>
      <c r="R68" s="671"/>
      <c r="S68" s="671" t="s">
        <v>1513</v>
      </c>
      <c r="T68" s="671" t="s">
        <v>1535</v>
      </c>
      <c r="U68" s="671">
        <v>1.05999</v>
      </c>
      <c r="V68" s="671">
        <f>ROUND(E68*U68,2)</f>
        <v>1.91</v>
      </c>
      <c r="W68" s="671"/>
      <c r="X68" s="672"/>
      <c r="Y68" s="672"/>
      <c r="Z68" s="672"/>
      <c r="AA68" s="672"/>
      <c r="AB68" s="672"/>
      <c r="AC68" s="672"/>
      <c r="AD68" s="672"/>
      <c r="AE68" s="672"/>
      <c r="AF68" s="672"/>
      <c r="AG68" s="672" t="s">
        <v>1515</v>
      </c>
      <c r="AH68" s="672"/>
      <c r="AI68" s="672"/>
      <c r="AJ68" s="672"/>
      <c r="AK68" s="672"/>
      <c r="AL68" s="672"/>
      <c r="AM68" s="672"/>
      <c r="AN68" s="672"/>
      <c r="AO68" s="672"/>
      <c r="AP68" s="672"/>
      <c r="AQ68" s="672"/>
      <c r="AR68" s="672"/>
      <c r="AS68" s="672"/>
      <c r="AT68" s="672"/>
      <c r="AU68" s="672"/>
      <c r="AV68" s="672"/>
      <c r="AW68" s="672"/>
      <c r="AX68" s="672"/>
      <c r="AY68" s="672"/>
      <c r="AZ68" s="672"/>
      <c r="BA68" s="672"/>
      <c r="BB68" s="672"/>
      <c r="BC68" s="672"/>
      <c r="BD68" s="672"/>
      <c r="BE68" s="672"/>
      <c r="BF68" s="672"/>
      <c r="BG68" s="672"/>
      <c r="BH68" s="672"/>
    </row>
    <row r="69" spans="1:60" ht="13.5" outlineLevel="1">
      <c r="A69" s="673"/>
      <c r="B69" s="674"/>
      <c r="C69" s="675" t="s">
        <v>1601</v>
      </c>
      <c r="D69" s="676"/>
      <c r="E69" s="677">
        <v>1.8</v>
      </c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2"/>
      <c r="Y69" s="672"/>
      <c r="Z69" s="672"/>
      <c r="AA69" s="672"/>
      <c r="AB69" s="672"/>
      <c r="AC69" s="672"/>
      <c r="AD69" s="672"/>
      <c r="AE69" s="672"/>
      <c r="AF69" s="672"/>
      <c r="AG69" s="672" t="s">
        <v>177</v>
      </c>
      <c r="AH69" s="672">
        <v>0</v>
      </c>
      <c r="AI69" s="672"/>
      <c r="AJ69" s="672"/>
      <c r="AK69" s="672"/>
      <c r="AL69" s="672"/>
      <c r="AM69" s="672"/>
      <c r="AN69" s="672"/>
      <c r="AO69" s="672"/>
      <c r="AP69" s="672"/>
      <c r="AQ69" s="672"/>
      <c r="AR69" s="672"/>
      <c r="AS69" s="672"/>
      <c r="AT69" s="672"/>
      <c r="AU69" s="672"/>
      <c r="AV69" s="672"/>
      <c r="AW69" s="672"/>
      <c r="AX69" s="672"/>
      <c r="AY69" s="672"/>
      <c r="AZ69" s="672"/>
      <c r="BA69" s="672"/>
      <c r="BB69" s="672"/>
      <c r="BC69" s="672"/>
      <c r="BD69" s="672"/>
      <c r="BE69" s="672"/>
      <c r="BF69" s="672"/>
      <c r="BG69" s="672"/>
      <c r="BH69" s="672"/>
    </row>
    <row r="70" spans="1:60" ht="22.5" outlineLevel="1">
      <c r="A70" s="663">
        <v>23</v>
      </c>
      <c r="B70" s="664" t="s">
        <v>1602</v>
      </c>
      <c r="C70" s="665" t="s">
        <v>1603</v>
      </c>
      <c r="D70" s="666" t="s">
        <v>1552</v>
      </c>
      <c r="E70" s="667">
        <v>7.73</v>
      </c>
      <c r="F70" s="668"/>
      <c r="G70" s="669">
        <f>ROUND(E70*F70,2)</f>
        <v>0</v>
      </c>
      <c r="H70" s="670"/>
      <c r="I70" s="671">
        <f>ROUND(E70*H70,2)</f>
        <v>0</v>
      </c>
      <c r="J70" s="670"/>
      <c r="K70" s="671">
        <f>ROUND(E70*J70,2)</f>
        <v>0</v>
      </c>
      <c r="L70" s="671">
        <v>21</v>
      </c>
      <c r="M70" s="671">
        <f>G70*(1+L70/100)</f>
        <v>0</v>
      </c>
      <c r="N70" s="671">
        <v>0</v>
      </c>
      <c r="O70" s="671">
        <f>ROUND(E70*N70,2)</f>
        <v>0</v>
      </c>
      <c r="P70" s="671">
        <v>0</v>
      </c>
      <c r="Q70" s="671">
        <f>ROUND(E70*P70,2)</f>
        <v>0</v>
      </c>
      <c r="R70" s="671"/>
      <c r="S70" s="671" t="s">
        <v>381</v>
      </c>
      <c r="T70" s="671" t="s">
        <v>1535</v>
      </c>
      <c r="U70" s="671">
        <v>0</v>
      </c>
      <c r="V70" s="671">
        <f>ROUND(E70*U70,2)</f>
        <v>0</v>
      </c>
      <c r="W70" s="671"/>
      <c r="X70" s="672"/>
      <c r="Y70" s="672"/>
      <c r="Z70" s="672"/>
      <c r="AA70" s="672"/>
      <c r="AB70" s="672"/>
      <c r="AC70" s="672"/>
      <c r="AD70" s="672"/>
      <c r="AE70" s="672"/>
      <c r="AF70" s="672"/>
      <c r="AG70" s="672" t="s">
        <v>1515</v>
      </c>
      <c r="AH70" s="672"/>
      <c r="AI70" s="672"/>
      <c r="AJ70" s="672"/>
      <c r="AK70" s="672"/>
      <c r="AL70" s="672"/>
      <c r="AM70" s="672"/>
      <c r="AN70" s="672"/>
      <c r="AO70" s="672"/>
      <c r="AP70" s="672"/>
      <c r="AQ70" s="672"/>
      <c r="AR70" s="672"/>
      <c r="AS70" s="672"/>
      <c r="AT70" s="672"/>
      <c r="AU70" s="672"/>
      <c r="AV70" s="672"/>
      <c r="AW70" s="672"/>
      <c r="AX70" s="672"/>
      <c r="AY70" s="672"/>
      <c r="AZ70" s="672"/>
      <c r="BA70" s="672"/>
      <c r="BB70" s="672"/>
      <c r="BC70" s="672"/>
      <c r="BD70" s="672"/>
      <c r="BE70" s="672"/>
      <c r="BF70" s="672"/>
      <c r="BG70" s="672"/>
      <c r="BH70" s="672"/>
    </row>
    <row r="71" spans="1:60" ht="13.5" outlineLevel="1">
      <c r="A71" s="673"/>
      <c r="B71" s="674"/>
      <c r="C71" s="675" t="s">
        <v>1604</v>
      </c>
      <c r="D71" s="676"/>
      <c r="E71" s="677">
        <v>1.8</v>
      </c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1"/>
      <c r="Q71" s="671"/>
      <c r="R71" s="671"/>
      <c r="S71" s="671"/>
      <c r="T71" s="671"/>
      <c r="U71" s="671"/>
      <c r="V71" s="671"/>
      <c r="W71" s="671"/>
      <c r="X71" s="672"/>
      <c r="Y71" s="672"/>
      <c r="Z71" s="672"/>
      <c r="AA71" s="672"/>
      <c r="AB71" s="672"/>
      <c r="AC71" s="672"/>
      <c r="AD71" s="672"/>
      <c r="AE71" s="672"/>
      <c r="AF71" s="672"/>
      <c r="AG71" s="672" t="s">
        <v>177</v>
      </c>
      <c r="AH71" s="672">
        <v>5</v>
      </c>
      <c r="AI71" s="672"/>
      <c r="AJ71" s="672"/>
      <c r="AK71" s="672"/>
      <c r="AL71" s="672"/>
      <c r="AM71" s="672"/>
      <c r="AN71" s="672"/>
      <c r="AO71" s="672"/>
      <c r="AP71" s="672"/>
      <c r="AQ71" s="672"/>
      <c r="AR71" s="672"/>
      <c r="AS71" s="672"/>
      <c r="AT71" s="672"/>
      <c r="AU71" s="672"/>
      <c r="AV71" s="672"/>
      <c r="AW71" s="672"/>
      <c r="AX71" s="672"/>
      <c r="AY71" s="672"/>
      <c r="AZ71" s="672"/>
      <c r="BA71" s="672"/>
      <c r="BB71" s="672"/>
      <c r="BC71" s="672"/>
      <c r="BD71" s="672"/>
      <c r="BE71" s="672"/>
      <c r="BF71" s="672"/>
      <c r="BG71" s="672"/>
      <c r="BH71" s="672"/>
    </row>
    <row r="72" spans="1:60" ht="13.5" outlineLevel="1">
      <c r="A72" s="673"/>
      <c r="B72" s="674"/>
      <c r="C72" s="675" t="s">
        <v>1605</v>
      </c>
      <c r="D72" s="676"/>
      <c r="E72" s="677">
        <v>5.93</v>
      </c>
      <c r="F72" s="671"/>
      <c r="G72" s="671"/>
      <c r="H72" s="671"/>
      <c r="I72" s="671"/>
      <c r="J72" s="671"/>
      <c r="K72" s="671"/>
      <c r="L72" s="671"/>
      <c r="M72" s="671"/>
      <c r="N72" s="671"/>
      <c r="O72" s="671"/>
      <c r="P72" s="671"/>
      <c r="Q72" s="671"/>
      <c r="R72" s="671"/>
      <c r="S72" s="671"/>
      <c r="T72" s="671"/>
      <c r="U72" s="671"/>
      <c r="V72" s="671"/>
      <c r="W72" s="671"/>
      <c r="X72" s="672"/>
      <c r="Y72" s="672"/>
      <c r="Z72" s="672"/>
      <c r="AA72" s="672"/>
      <c r="AB72" s="672"/>
      <c r="AC72" s="672"/>
      <c r="AD72" s="672"/>
      <c r="AE72" s="672"/>
      <c r="AF72" s="672"/>
      <c r="AG72" s="672" t="s">
        <v>177</v>
      </c>
      <c r="AH72" s="672">
        <v>5</v>
      </c>
      <c r="AI72" s="672"/>
      <c r="AJ72" s="672"/>
      <c r="AK72" s="672"/>
      <c r="AL72" s="672"/>
      <c r="AM72" s="672"/>
      <c r="AN72" s="672"/>
      <c r="AO72" s="672"/>
      <c r="AP72" s="672"/>
      <c r="AQ72" s="672"/>
      <c r="AR72" s="672"/>
      <c r="AS72" s="672"/>
      <c r="AT72" s="672"/>
      <c r="AU72" s="672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</row>
    <row r="73" spans="1:60" ht="22.5" outlineLevel="1">
      <c r="A73" s="663">
        <v>24</v>
      </c>
      <c r="B73" s="664" t="s">
        <v>1606</v>
      </c>
      <c r="C73" s="665" t="s">
        <v>1607</v>
      </c>
      <c r="D73" s="666" t="s">
        <v>1552</v>
      </c>
      <c r="E73" s="667">
        <v>5.93</v>
      </c>
      <c r="F73" s="668"/>
      <c r="G73" s="669">
        <f>ROUND(E73*F73,2)</f>
        <v>0</v>
      </c>
      <c r="H73" s="670"/>
      <c r="I73" s="671">
        <f>ROUND(E73*H73,2)</f>
        <v>0</v>
      </c>
      <c r="J73" s="670"/>
      <c r="K73" s="671">
        <f>ROUND(E73*J73,2)</f>
        <v>0</v>
      </c>
      <c r="L73" s="671">
        <v>21</v>
      </c>
      <c r="M73" s="671">
        <f>G73*(1+L73/100)</f>
        <v>0</v>
      </c>
      <c r="N73" s="671">
        <v>0.00266</v>
      </c>
      <c r="O73" s="671">
        <f>ROUND(E73*N73,2)</f>
        <v>0.02</v>
      </c>
      <c r="P73" s="671">
        <v>0</v>
      </c>
      <c r="Q73" s="671">
        <f>ROUND(E73*P73,2)</f>
        <v>0</v>
      </c>
      <c r="R73" s="671"/>
      <c r="S73" s="671" t="s">
        <v>381</v>
      </c>
      <c r="T73" s="671" t="s">
        <v>1514</v>
      </c>
      <c r="U73" s="671">
        <v>1.05999</v>
      </c>
      <c r="V73" s="671">
        <f>ROUND(E73*U73,2)</f>
        <v>6.29</v>
      </c>
      <c r="W73" s="671"/>
      <c r="X73" s="672"/>
      <c r="Y73" s="672"/>
      <c r="Z73" s="672"/>
      <c r="AA73" s="672"/>
      <c r="AB73" s="672"/>
      <c r="AC73" s="672"/>
      <c r="AD73" s="672"/>
      <c r="AE73" s="672"/>
      <c r="AF73" s="672"/>
      <c r="AG73" s="672" t="s">
        <v>1515</v>
      </c>
      <c r="AH73" s="672"/>
      <c r="AI73" s="672"/>
      <c r="AJ73" s="672"/>
      <c r="AK73" s="672"/>
      <c r="AL73" s="672"/>
      <c r="AM73" s="672"/>
      <c r="AN73" s="672"/>
      <c r="AO73" s="672"/>
      <c r="AP73" s="672"/>
      <c r="AQ73" s="672"/>
      <c r="AR73" s="672"/>
      <c r="AS73" s="672"/>
      <c r="AT73" s="672"/>
      <c r="AU73" s="672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</row>
    <row r="74" spans="1:60" ht="13.5" outlineLevel="1">
      <c r="A74" s="673"/>
      <c r="B74" s="674"/>
      <c r="C74" s="681" t="s">
        <v>1608</v>
      </c>
      <c r="D74" s="682"/>
      <c r="E74" s="682"/>
      <c r="F74" s="682"/>
      <c r="G74" s="682"/>
      <c r="H74" s="671"/>
      <c r="I74" s="671"/>
      <c r="J74" s="671"/>
      <c r="K74" s="671"/>
      <c r="L74" s="671"/>
      <c r="M74" s="671"/>
      <c r="N74" s="671"/>
      <c r="O74" s="671"/>
      <c r="P74" s="671"/>
      <c r="Q74" s="671"/>
      <c r="R74" s="671"/>
      <c r="S74" s="671"/>
      <c r="T74" s="671"/>
      <c r="U74" s="671"/>
      <c r="V74" s="671"/>
      <c r="W74" s="671"/>
      <c r="X74" s="672"/>
      <c r="Y74" s="672"/>
      <c r="Z74" s="672"/>
      <c r="AA74" s="672"/>
      <c r="AB74" s="672"/>
      <c r="AC74" s="672"/>
      <c r="AD74" s="672"/>
      <c r="AE74" s="672"/>
      <c r="AF74" s="672"/>
      <c r="AG74" s="672" t="s">
        <v>1538</v>
      </c>
      <c r="AH74" s="672"/>
      <c r="AI74" s="672"/>
      <c r="AJ74" s="672"/>
      <c r="AK74" s="672"/>
      <c r="AL74" s="672"/>
      <c r="AM74" s="672"/>
      <c r="AN74" s="672"/>
      <c r="AO74" s="672"/>
      <c r="AP74" s="672"/>
      <c r="AQ74" s="672"/>
      <c r="AR74" s="672"/>
      <c r="AS74" s="672"/>
      <c r="AT74" s="672"/>
      <c r="AU74" s="672"/>
      <c r="AV74" s="672"/>
      <c r="AW74" s="672"/>
      <c r="AX74" s="672"/>
      <c r="AY74" s="672"/>
      <c r="AZ74" s="672"/>
      <c r="BA74" s="672"/>
      <c r="BB74" s="672"/>
      <c r="BC74" s="672"/>
      <c r="BD74" s="672"/>
      <c r="BE74" s="672"/>
      <c r="BF74" s="672"/>
      <c r="BG74" s="672"/>
      <c r="BH74" s="672"/>
    </row>
    <row r="75" spans="1:60" ht="13.5" outlineLevel="1">
      <c r="A75" s="673"/>
      <c r="B75" s="674"/>
      <c r="C75" s="691" t="s">
        <v>1609</v>
      </c>
      <c r="D75" s="692"/>
      <c r="E75" s="692"/>
      <c r="F75" s="692"/>
      <c r="G75" s="692"/>
      <c r="H75" s="671"/>
      <c r="I75" s="671"/>
      <c r="J75" s="671"/>
      <c r="K75" s="671"/>
      <c r="L75" s="671"/>
      <c r="M75" s="671"/>
      <c r="N75" s="671"/>
      <c r="O75" s="671"/>
      <c r="P75" s="671"/>
      <c r="Q75" s="671"/>
      <c r="R75" s="671"/>
      <c r="S75" s="671"/>
      <c r="T75" s="671"/>
      <c r="U75" s="671"/>
      <c r="V75" s="671"/>
      <c r="W75" s="671"/>
      <c r="X75" s="672"/>
      <c r="Y75" s="672"/>
      <c r="Z75" s="672"/>
      <c r="AA75" s="672"/>
      <c r="AB75" s="672"/>
      <c r="AC75" s="672"/>
      <c r="AD75" s="672"/>
      <c r="AE75" s="672"/>
      <c r="AF75" s="672"/>
      <c r="AG75" s="672" t="s">
        <v>1538</v>
      </c>
      <c r="AH75" s="672"/>
      <c r="AI75" s="672"/>
      <c r="AJ75" s="672"/>
      <c r="AK75" s="672"/>
      <c r="AL75" s="672"/>
      <c r="AM75" s="672"/>
      <c r="AN75" s="672"/>
      <c r="AO75" s="672"/>
      <c r="AP75" s="672"/>
      <c r="AQ75" s="672"/>
      <c r="AR75" s="672"/>
      <c r="AS75" s="672"/>
      <c r="AT75" s="672"/>
      <c r="AU75" s="672"/>
      <c r="AV75" s="672"/>
      <c r="AW75" s="672"/>
      <c r="AX75" s="672"/>
      <c r="AY75" s="672"/>
      <c r="AZ75" s="672"/>
      <c r="BA75" s="672"/>
      <c r="BB75" s="672"/>
      <c r="BC75" s="672"/>
      <c r="BD75" s="672"/>
      <c r="BE75" s="672"/>
      <c r="BF75" s="672"/>
      <c r="BG75" s="672"/>
      <c r="BH75" s="672"/>
    </row>
    <row r="76" spans="1:60" ht="13.5" outlineLevel="1">
      <c r="A76" s="673"/>
      <c r="B76" s="674"/>
      <c r="C76" s="691" t="s">
        <v>1610</v>
      </c>
      <c r="D76" s="692"/>
      <c r="E76" s="692"/>
      <c r="F76" s="692"/>
      <c r="G76" s="692"/>
      <c r="H76" s="671"/>
      <c r="I76" s="671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2"/>
      <c r="Y76" s="672"/>
      <c r="Z76" s="672"/>
      <c r="AA76" s="672"/>
      <c r="AB76" s="672"/>
      <c r="AC76" s="672"/>
      <c r="AD76" s="672"/>
      <c r="AE76" s="672"/>
      <c r="AF76" s="672"/>
      <c r="AG76" s="672" t="s">
        <v>1538</v>
      </c>
      <c r="AH76" s="672"/>
      <c r="AI76" s="672"/>
      <c r="AJ76" s="672"/>
      <c r="AK76" s="672"/>
      <c r="AL76" s="672"/>
      <c r="AM76" s="672"/>
      <c r="AN76" s="672"/>
      <c r="AO76" s="672"/>
      <c r="AP76" s="672"/>
      <c r="AQ76" s="672"/>
      <c r="AR76" s="672"/>
      <c r="AS76" s="672"/>
      <c r="AT76" s="672"/>
      <c r="AU76" s="672"/>
      <c r="AV76" s="672"/>
      <c r="AW76" s="672"/>
      <c r="AX76" s="672"/>
      <c r="AY76" s="672"/>
      <c r="AZ76" s="672"/>
      <c r="BA76" s="672"/>
      <c r="BB76" s="672"/>
      <c r="BC76" s="672"/>
      <c r="BD76" s="672"/>
      <c r="BE76" s="672"/>
      <c r="BF76" s="672"/>
      <c r="BG76" s="672"/>
      <c r="BH76" s="672"/>
    </row>
    <row r="77" spans="1:60" ht="13.5" outlineLevel="1">
      <c r="A77" s="673"/>
      <c r="B77" s="674"/>
      <c r="C77" s="675" t="s">
        <v>1611</v>
      </c>
      <c r="D77" s="676"/>
      <c r="E77" s="677">
        <v>5.93</v>
      </c>
      <c r="F77" s="671"/>
      <c r="G77" s="671"/>
      <c r="H77" s="671"/>
      <c r="I77" s="671"/>
      <c r="J77" s="671"/>
      <c r="K77" s="671"/>
      <c r="L77" s="671"/>
      <c r="M77" s="671"/>
      <c r="N77" s="671"/>
      <c r="O77" s="671"/>
      <c r="P77" s="671"/>
      <c r="Q77" s="671"/>
      <c r="R77" s="671"/>
      <c r="S77" s="671"/>
      <c r="T77" s="671"/>
      <c r="U77" s="671"/>
      <c r="V77" s="671"/>
      <c r="W77" s="671"/>
      <c r="X77" s="672"/>
      <c r="Y77" s="672"/>
      <c r="Z77" s="672"/>
      <c r="AA77" s="672"/>
      <c r="AB77" s="672"/>
      <c r="AC77" s="672"/>
      <c r="AD77" s="672"/>
      <c r="AE77" s="672"/>
      <c r="AF77" s="672"/>
      <c r="AG77" s="672" t="s">
        <v>177</v>
      </c>
      <c r="AH77" s="672">
        <v>0</v>
      </c>
      <c r="AI77" s="672"/>
      <c r="AJ77" s="672"/>
      <c r="AK77" s="672"/>
      <c r="AL77" s="672"/>
      <c r="AM77" s="672"/>
      <c r="AN77" s="672"/>
      <c r="AO77" s="672"/>
      <c r="AP77" s="672"/>
      <c r="AQ77" s="672"/>
      <c r="AR77" s="672"/>
      <c r="AS77" s="672"/>
      <c r="AT77" s="672"/>
      <c r="AU77" s="672"/>
      <c r="AV77" s="672"/>
      <c r="AW77" s="672"/>
      <c r="AX77" s="672"/>
      <c r="AY77" s="672"/>
      <c r="AZ77" s="672"/>
      <c r="BA77" s="672"/>
      <c r="BB77" s="672"/>
      <c r="BC77" s="672"/>
      <c r="BD77" s="672"/>
      <c r="BE77" s="672"/>
      <c r="BF77" s="672"/>
      <c r="BG77" s="672"/>
      <c r="BH77" s="672"/>
    </row>
    <row r="78" spans="1:60" ht="22.5" outlineLevel="1">
      <c r="A78" s="663">
        <v>25</v>
      </c>
      <c r="B78" s="664" t="s">
        <v>1612</v>
      </c>
      <c r="C78" s="665" t="s">
        <v>1613</v>
      </c>
      <c r="D78" s="666" t="s">
        <v>1552</v>
      </c>
      <c r="E78" s="667">
        <v>5.93</v>
      </c>
      <c r="F78" s="668"/>
      <c r="G78" s="669">
        <f>ROUND(E78*F78,2)</f>
        <v>0</v>
      </c>
      <c r="H78" s="670"/>
      <c r="I78" s="671">
        <f>ROUND(E78*H78,2)</f>
        <v>0</v>
      </c>
      <c r="J78" s="670"/>
      <c r="K78" s="671">
        <f>ROUND(E78*J78,2)</f>
        <v>0</v>
      </c>
      <c r="L78" s="671">
        <v>21</v>
      </c>
      <c r="M78" s="671">
        <f>G78*(1+L78/100)</f>
        <v>0</v>
      </c>
      <c r="N78" s="671">
        <v>0.0024</v>
      </c>
      <c r="O78" s="671">
        <f>ROUND(E78*N78,2)</f>
        <v>0.01</v>
      </c>
      <c r="P78" s="671">
        <v>0</v>
      </c>
      <c r="Q78" s="671">
        <f>ROUND(E78*P78,2)</f>
        <v>0</v>
      </c>
      <c r="R78" s="671"/>
      <c r="S78" s="671" t="s">
        <v>381</v>
      </c>
      <c r="T78" s="671" t="s">
        <v>1535</v>
      </c>
      <c r="U78" s="671">
        <v>0</v>
      </c>
      <c r="V78" s="671">
        <f>ROUND(E78*U78,2)</f>
        <v>0</v>
      </c>
      <c r="W78" s="671"/>
      <c r="X78" s="672"/>
      <c r="Y78" s="672"/>
      <c r="Z78" s="672"/>
      <c r="AA78" s="672"/>
      <c r="AB78" s="672"/>
      <c r="AC78" s="672"/>
      <c r="AD78" s="672"/>
      <c r="AE78" s="672"/>
      <c r="AF78" s="672"/>
      <c r="AG78" s="672" t="s">
        <v>1515</v>
      </c>
      <c r="AH78" s="672"/>
      <c r="AI78" s="672"/>
      <c r="AJ78" s="672"/>
      <c r="AK78" s="672"/>
      <c r="AL78" s="672"/>
      <c r="AM78" s="672"/>
      <c r="AN78" s="672"/>
      <c r="AO78" s="672"/>
      <c r="AP78" s="672"/>
      <c r="AQ78" s="672"/>
      <c r="AR78" s="672"/>
      <c r="AS78" s="672"/>
      <c r="AT78" s="672"/>
      <c r="AU78" s="672"/>
      <c r="AV78" s="672"/>
      <c r="AW78" s="672"/>
      <c r="AX78" s="672"/>
      <c r="AY78" s="672"/>
      <c r="AZ78" s="672"/>
      <c r="BA78" s="672"/>
      <c r="BB78" s="672"/>
      <c r="BC78" s="672"/>
      <c r="BD78" s="672"/>
      <c r="BE78" s="672"/>
      <c r="BF78" s="672"/>
      <c r="BG78" s="672"/>
      <c r="BH78" s="672"/>
    </row>
    <row r="79" spans="1:60" ht="13.5" outlineLevel="1">
      <c r="A79" s="673"/>
      <c r="B79" s="674"/>
      <c r="C79" s="675" t="s">
        <v>1605</v>
      </c>
      <c r="D79" s="676"/>
      <c r="E79" s="677">
        <v>5.93</v>
      </c>
      <c r="F79" s="671"/>
      <c r="G79" s="671"/>
      <c r="H79" s="671"/>
      <c r="I79" s="671"/>
      <c r="J79" s="671"/>
      <c r="K79" s="671"/>
      <c r="L79" s="671"/>
      <c r="M79" s="671"/>
      <c r="N79" s="671"/>
      <c r="O79" s="671"/>
      <c r="P79" s="671"/>
      <c r="Q79" s="671"/>
      <c r="R79" s="671"/>
      <c r="S79" s="671"/>
      <c r="T79" s="671"/>
      <c r="U79" s="671"/>
      <c r="V79" s="671"/>
      <c r="W79" s="671"/>
      <c r="X79" s="672"/>
      <c r="Y79" s="672"/>
      <c r="Z79" s="672"/>
      <c r="AA79" s="672"/>
      <c r="AB79" s="672"/>
      <c r="AC79" s="672"/>
      <c r="AD79" s="672"/>
      <c r="AE79" s="672"/>
      <c r="AF79" s="672"/>
      <c r="AG79" s="672" t="s">
        <v>177</v>
      </c>
      <c r="AH79" s="672">
        <v>5</v>
      </c>
      <c r="AI79" s="672"/>
      <c r="AJ79" s="672"/>
      <c r="AK79" s="672"/>
      <c r="AL79" s="672"/>
      <c r="AM79" s="672"/>
      <c r="AN79" s="672"/>
      <c r="AO79" s="672"/>
      <c r="AP79" s="672"/>
      <c r="AQ79" s="672"/>
      <c r="AR79" s="672"/>
      <c r="AS79" s="672"/>
      <c r="AT79" s="672"/>
      <c r="AU79" s="672"/>
      <c r="AV79" s="672"/>
      <c r="AW79" s="672"/>
      <c r="AX79" s="672"/>
      <c r="AY79" s="672"/>
      <c r="AZ79" s="672"/>
      <c r="BA79" s="672"/>
      <c r="BB79" s="672"/>
      <c r="BC79" s="672"/>
      <c r="BD79" s="672"/>
      <c r="BE79" s="672"/>
      <c r="BF79" s="672"/>
      <c r="BG79" s="672"/>
      <c r="BH79" s="672"/>
    </row>
    <row r="80" spans="1:60" ht="22.5" outlineLevel="1">
      <c r="A80" s="663">
        <v>26</v>
      </c>
      <c r="B80" s="664" t="s">
        <v>1614</v>
      </c>
      <c r="C80" s="665" t="s">
        <v>1615</v>
      </c>
      <c r="D80" s="666" t="s">
        <v>1552</v>
      </c>
      <c r="E80" s="667">
        <v>1.8</v>
      </c>
      <c r="F80" s="668"/>
      <c r="G80" s="669">
        <f>ROUND(E80*F80,2)</f>
        <v>0</v>
      </c>
      <c r="H80" s="670"/>
      <c r="I80" s="671">
        <f>ROUND(E80*H80,2)</f>
        <v>0</v>
      </c>
      <c r="J80" s="670"/>
      <c r="K80" s="671">
        <f>ROUND(E80*J80,2)</f>
        <v>0</v>
      </c>
      <c r="L80" s="671">
        <v>21</v>
      </c>
      <c r="M80" s="671">
        <f>G80*(1+L80/100)</f>
        <v>0</v>
      </c>
      <c r="N80" s="671">
        <v>0.0012</v>
      </c>
      <c r="O80" s="671">
        <f>ROUND(E80*N80,2)</f>
        <v>0</v>
      </c>
      <c r="P80" s="671">
        <v>0</v>
      </c>
      <c r="Q80" s="671">
        <f>ROUND(E80*P80,2)</f>
        <v>0</v>
      </c>
      <c r="R80" s="671"/>
      <c r="S80" s="671" t="s">
        <v>381</v>
      </c>
      <c r="T80" s="671" t="s">
        <v>1535</v>
      </c>
      <c r="U80" s="671">
        <v>0</v>
      </c>
      <c r="V80" s="671">
        <f>ROUND(E80*U80,2)</f>
        <v>0</v>
      </c>
      <c r="W80" s="671"/>
      <c r="X80" s="672"/>
      <c r="Y80" s="672"/>
      <c r="Z80" s="672"/>
      <c r="AA80" s="672"/>
      <c r="AB80" s="672"/>
      <c r="AC80" s="672"/>
      <c r="AD80" s="672"/>
      <c r="AE80" s="672"/>
      <c r="AF80" s="672"/>
      <c r="AG80" s="672" t="s">
        <v>1515</v>
      </c>
      <c r="AH80" s="672"/>
      <c r="AI80" s="672"/>
      <c r="AJ80" s="672"/>
      <c r="AK80" s="672"/>
      <c r="AL80" s="672"/>
      <c r="AM80" s="672"/>
      <c r="AN80" s="672"/>
      <c r="AO80" s="672"/>
      <c r="AP80" s="672"/>
      <c r="AQ80" s="672"/>
      <c r="AR80" s="672"/>
      <c r="AS80" s="672"/>
      <c r="AT80" s="672"/>
      <c r="AU80" s="672"/>
      <c r="AV80" s="672"/>
      <c r="AW80" s="672"/>
      <c r="AX80" s="672"/>
      <c r="AY80" s="672"/>
      <c r="AZ80" s="672"/>
      <c r="BA80" s="672"/>
      <c r="BB80" s="672"/>
      <c r="BC80" s="672"/>
      <c r="BD80" s="672"/>
      <c r="BE80" s="672"/>
      <c r="BF80" s="672"/>
      <c r="BG80" s="672"/>
      <c r="BH80" s="672"/>
    </row>
    <row r="81" spans="1:60" ht="13.5" outlineLevel="1">
      <c r="A81" s="673"/>
      <c r="B81" s="674"/>
      <c r="C81" s="675" t="s">
        <v>1604</v>
      </c>
      <c r="D81" s="676"/>
      <c r="E81" s="677">
        <v>1.8</v>
      </c>
      <c r="F81" s="671"/>
      <c r="G81" s="671"/>
      <c r="H81" s="671"/>
      <c r="I81" s="671"/>
      <c r="J81" s="671"/>
      <c r="K81" s="671"/>
      <c r="L81" s="671"/>
      <c r="M81" s="671"/>
      <c r="N81" s="671"/>
      <c r="O81" s="671"/>
      <c r="P81" s="671"/>
      <c r="Q81" s="671"/>
      <c r="R81" s="671"/>
      <c r="S81" s="671"/>
      <c r="T81" s="671"/>
      <c r="U81" s="671"/>
      <c r="V81" s="671"/>
      <c r="W81" s="671"/>
      <c r="X81" s="672"/>
      <c r="Y81" s="672"/>
      <c r="Z81" s="672"/>
      <c r="AA81" s="672"/>
      <c r="AB81" s="672"/>
      <c r="AC81" s="672"/>
      <c r="AD81" s="672"/>
      <c r="AE81" s="672"/>
      <c r="AF81" s="672"/>
      <c r="AG81" s="672" t="s">
        <v>177</v>
      </c>
      <c r="AH81" s="672">
        <v>5</v>
      </c>
      <c r="AI81" s="672"/>
      <c r="AJ81" s="672"/>
      <c r="AK81" s="672"/>
      <c r="AL81" s="672"/>
      <c r="AM81" s="672"/>
      <c r="AN81" s="672"/>
      <c r="AO81" s="672"/>
      <c r="AP81" s="672"/>
      <c r="AQ81" s="672"/>
      <c r="AR81" s="672"/>
      <c r="AS81" s="672"/>
      <c r="AT81" s="672"/>
      <c r="AU81" s="672"/>
      <c r="AV81" s="672"/>
      <c r="AW81" s="672"/>
      <c r="AX81" s="672"/>
      <c r="AY81" s="672"/>
      <c r="AZ81" s="672"/>
      <c r="BA81" s="672"/>
      <c r="BB81" s="672"/>
      <c r="BC81" s="672"/>
      <c r="BD81" s="672"/>
      <c r="BE81" s="672"/>
      <c r="BF81" s="672"/>
      <c r="BG81" s="672"/>
      <c r="BH81" s="672"/>
    </row>
    <row r="82" spans="1:32" ht="13.5">
      <c r="A82" s="650"/>
      <c r="B82" s="651"/>
      <c r="C82" s="693"/>
      <c r="D82" s="652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AE82" s="455">
        <v>15</v>
      </c>
      <c r="AF82" s="455">
        <v>21</v>
      </c>
    </row>
    <row r="83" spans="1:33" ht="13.5">
      <c r="A83" s="694"/>
      <c r="B83" s="695" t="s">
        <v>1456</v>
      </c>
      <c r="C83" s="696"/>
      <c r="D83" s="697"/>
      <c r="E83" s="698"/>
      <c r="F83" s="698"/>
      <c r="G83" s="699">
        <f>G8+G27+G35+G37+G67</f>
        <v>0</v>
      </c>
      <c r="H83" s="650"/>
      <c r="I83" s="650"/>
      <c r="J83" s="650"/>
      <c r="K83" s="650"/>
      <c r="L83" s="650"/>
      <c r="M83" s="650"/>
      <c r="N83" s="650"/>
      <c r="O83" s="650"/>
      <c r="P83" s="650"/>
      <c r="Q83" s="650"/>
      <c r="R83" s="650"/>
      <c r="S83" s="650"/>
      <c r="T83" s="650"/>
      <c r="U83" s="650"/>
      <c r="V83" s="650"/>
      <c r="W83" s="650"/>
      <c r="AE83" s="455">
        <f>SUMIF(L7:L81,AE82,G7:G81)</f>
        <v>0</v>
      </c>
      <c r="AF83" s="455">
        <f>SUMIF(L7:L81,AF82,G7:G81)</f>
        <v>0</v>
      </c>
      <c r="AG83" s="455" t="s">
        <v>1616</v>
      </c>
    </row>
    <row r="84" spans="1:23" ht="13.5">
      <c r="A84" s="650"/>
      <c r="B84" s="651"/>
      <c r="C84" s="693"/>
      <c r="D84" s="652"/>
      <c r="E84" s="650"/>
      <c r="F84" s="650"/>
      <c r="G84" s="650"/>
      <c r="H84" s="650"/>
      <c r="I84" s="650"/>
      <c r="J84" s="650"/>
      <c r="K84" s="650"/>
      <c r="L84" s="650"/>
      <c r="M84" s="650"/>
      <c r="N84" s="650"/>
      <c r="O84" s="650"/>
      <c r="P84" s="650"/>
      <c r="Q84" s="650"/>
      <c r="R84" s="650"/>
      <c r="S84" s="650"/>
      <c r="T84" s="650"/>
      <c r="U84" s="650"/>
      <c r="V84" s="650"/>
      <c r="W84" s="650"/>
    </row>
    <row r="85" spans="1:23" ht="13.5">
      <c r="A85" s="650"/>
      <c r="B85" s="651"/>
      <c r="C85" s="693"/>
      <c r="D85" s="652"/>
      <c r="E85" s="650"/>
      <c r="F85" s="650"/>
      <c r="G85" s="650"/>
      <c r="H85" s="650"/>
      <c r="I85" s="650"/>
      <c r="J85" s="650"/>
      <c r="K85" s="650"/>
      <c r="L85" s="650"/>
      <c r="M85" s="650"/>
      <c r="N85" s="650"/>
      <c r="O85" s="650"/>
      <c r="P85" s="650"/>
      <c r="Q85" s="650"/>
      <c r="R85" s="650"/>
      <c r="S85" s="650"/>
      <c r="T85" s="650"/>
      <c r="U85" s="650"/>
      <c r="V85" s="650"/>
      <c r="W85" s="650"/>
    </row>
    <row r="86" spans="1:23" ht="13.5">
      <c r="A86" s="700" t="s">
        <v>1617</v>
      </c>
      <c r="B86" s="700"/>
      <c r="C86" s="701"/>
      <c r="D86" s="652"/>
      <c r="E86" s="650"/>
      <c r="F86" s="650"/>
      <c r="G86" s="650"/>
      <c r="H86" s="650"/>
      <c r="I86" s="650"/>
      <c r="J86" s="650"/>
      <c r="K86" s="650"/>
      <c r="L86" s="650"/>
      <c r="M86" s="650"/>
      <c r="N86" s="650"/>
      <c r="O86" s="650"/>
      <c r="P86" s="650"/>
      <c r="Q86" s="650"/>
      <c r="R86" s="650"/>
      <c r="S86" s="650"/>
      <c r="T86" s="650"/>
      <c r="U86" s="650"/>
      <c r="V86" s="650"/>
      <c r="W86" s="650"/>
    </row>
    <row r="87" spans="1:33" ht="13.5">
      <c r="A87" s="702"/>
      <c r="B87" s="703"/>
      <c r="C87" s="704"/>
      <c r="D87" s="703"/>
      <c r="E87" s="703"/>
      <c r="F87" s="703"/>
      <c r="G87" s="705"/>
      <c r="H87" s="650"/>
      <c r="I87" s="650"/>
      <c r="J87" s="650"/>
      <c r="K87" s="650"/>
      <c r="L87" s="650"/>
      <c r="M87" s="650"/>
      <c r="N87" s="650"/>
      <c r="O87" s="650"/>
      <c r="P87" s="650"/>
      <c r="Q87" s="650"/>
      <c r="R87" s="650"/>
      <c r="S87" s="650"/>
      <c r="T87" s="650"/>
      <c r="U87" s="650"/>
      <c r="V87" s="650"/>
      <c r="W87" s="650"/>
      <c r="AG87" s="455" t="s">
        <v>1618</v>
      </c>
    </row>
    <row r="88" spans="1:23" ht="13.5">
      <c r="A88" s="706"/>
      <c r="B88" s="707"/>
      <c r="C88" s="708"/>
      <c r="D88" s="707"/>
      <c r="E88" s="707"/>
      <c r="F88" s="707"/>
      <c r="G88" s="709"/>
      <c r="H88" s="650"/>
      <c r="I88" s="650"/>
      <c r="J88" s="650"/>
      <c r="K88" s="650"/>
      <c r="L88" s="650"/>
      <c r="M88" s="650"/>
      <c r="N88" s="650"/>
      <c r="O88" s="650"/>
      <c r="P88" s="650"/>
      <c r="Q88" s="650"/>
      <c r="R88" s="650"/>
      <c r="S88" s="650"/>
      <c r="T88" s="650"/>
      <c r="U88" s="650"/>
      <c r="V88" s="650"/>
      <c r="W88" s="650"/>
    </row>
    <row r="89" spans="1:23" ht="13.5">
      <c r="A89" s="706"/>
      <c r="B89" s="707"/>
      <c r="C89" s="708"/>
      <c r="D89" s="707"/>
      <c r="E89" s="707"/>
      <c r="F89" s="707"/>
      <c r="G89" s="709"/>
      <c r="H89" s="650"/>
      <c r="I89" s="650"/>
      <c r="J89" s="650"/>
      <c r="K89" s="650"/>
      <c r="L89" s="650"/>
      <c r="M89" s="650"/>
      <c r="N89" s="650"/>
      <c r="O89" s="650"/>
      <c r="P89" s="650"/>
      <c r="Q89" s="650"/>
      <c r="R89" s="650"/>
      <c r="S89" s="650"/>
      <c r="T89" s="650"/>
      <c r="U89" s="650"/>
      <c r="V89" s="650"/>
      <c r="W89" s="650"/>
    </row>
    <row r="90" spans="1:23" ht="13.5">
      <c r="A90" s="706"/>
      <c r="B90" s="707"/>
      <c r="C90" s="708"/>
      <c r="D90" s="707"/>
      <c r="E90" s="707"/>
      <c r="F90" s="707"/>
      <c r="G90" s="709"/>
      <c r="H90" s="650"/>
      <c r="I90" s="650"/>
      <c r="J90" s="650"/>
      <c r="K90" s="650"/>
      <c r="L90" s="650"/>
      <c r="M90" s="650"/>
      <c r="N90" s="650"/>
      <c r="O90" s="650"/>
      <c r="P90" s="650"/>
      <c r="Q90" s="650"/>
      <c r="R90" s="650"/>
      <c r="S90" s="650"/>
      <c r="T90" s="650"/>
      <c r="U90" s="650"/>
      <c r="V90" s="650"/>
      <c r="W90" s="650"/>
    </row>
    <row r="91" spans="1:23" ht="13.5">
      <c r="A91" s="710"/>
      <c r="B91" s="711"/>
      <c r="C91" s="712"/>
      <c r="D91" s="711"/>
      <c r="E91" s="711"/>
      <c r="F91" s="711"/>
      <c r="G91" s="713"/>
      <c r="H91" s="650"/>
      <c r="I91" s="650"/>
      <c r="J91" s="650"/>
      <c r="K91" s="650"/>
      <c r="L91" s="650"/>
      <c r="M91" s="650"/>
      <c r="N91" s="650"/>
      <c r="O91" s="650"/>
      <c r="P91" s="650"/>
      <c r="Q91" s="650"/>
      <c r="R91" s="650"/>
      <c r="S91" s="650"/>
      <c r="T91" s="650"/>
      <c r="U91" s="650"/>
      <c r="V91" s="650"/>
      <c r="W91" s="650"/>
    </row>
    <row r="92" spans="1:23" ht="13.5">
      <c r="A92" s="650"/>
      <c r="B92" s="651"/>
      <c r="C92" s="693"/>
      <c r="D92" s="652"/>
      <c r="E92" s="650"/>
      <c r="F92" s="650"/>
      <c r="G92" s="650"/>
      <c r="H92" s="650"/>
      <c r="I92" s="650"/>
      <c r="J92" s="650"/>
      <c r="K92" s="650"/>
      <c r="L92" s="650"/>
      <c r="M92" s="650"/>
      <c r="N92" s="650"/>
      <c r="O92" s="650"/>
      <c r="P92" s="650"/>
      <c r="Q92" s="650"/>
      <c r="R92" s="650"/>
      <c r="S92" s="650"/>
      <c r="T92" s="650"/>
      <c r="U92" s="650"/>
      <c r="V92" s="650"/>
      <c r="W92" s="650"/>
    </row>
    <row r="93" spans="3:33" ht="13.5">
      <c r="C93" s="714"/>
      <c r="D93" s="644"/>
      <c r="AG93" s="455" t="s">
        <v>1619</v>
      </c>
    </row>
    <row r="94" ht="13.5">
      <c r="D94" s="644"/>
    </row>
    <row r="95" ht="13.5">
      <c r="D95" s="644"/>
    </row>
    <row r="96" ht="13.5">
      <c r="D96" s="644"/>
    </row>
    <row r="97" ht="13.5">
      <c r="D97" s="644"/>
    </row>
    <row r="98" ht="13.5">
      <c r="D98" s="644"/>
    </row>
    <row r="99" ht="13.5">
      <c r="D99" s="644"/>
    </row>
    <row r="100" ht="13.5">
      <c r="D100" s="644"/>
    </row>
    <row r="101" ht="13.5">
      <c r="D101" s="644"/>
    </row>
    <row r="102" ht="13.5">
      <c r="D102" s="644"/>
    </row>
    <row r="103" ht="13.5">
      <c r="D103" s="644"/>
    </row>
    <row r="104" ht="13.5">
      <c r="D104" s="644"/>
    </row>
    <row r="105" ht="13.5">
      <c r="D105" s="644"/>
    </row>
    <row r="106" ht="13.5">
      <c r="D106" s="644"/>
    </row>
    <row r="107" ht="13.5">
      <c r="D107" s="644"/>
    </row>
    <row r="108" ht="13.5">
      <c r="D108" s="644"/>
    </row>
    <row r="109" ht="13.5">
      <c r="D109" s="644"/>
    </row>
    <row r="110" ht="13.5">
      <c r="D110" s="644"/>
    </row>
    <row r="111" ht="13.5">
      <c r="D111" s="644"/>
    </row>
    <row r="112" ht="13.5">
      <c r="D112" s="644"/>
    </row>
    <row r="113" ht="13.5">
      <c r="D113" s="644"/>
    </row>
    <row r="114" ht="13.5">
      <c r="D114" s="644"/>
    </row>
    <row r="115" ht="13.5">
      <c r="D115" s="644"/>
    </row>
    <row r="116" ht="13.5">
      <c r="D116" s="644"/>
    </row>
    <row r="117" ht="13.5">
      <c r="D117" s="644"/>
    </row>
    <row r="118" ht="13.5">
      <c r="D118" s="644"/>
    </row>
    <row r="119" ht="13.5">
      <c r="D119" s="644"/>
    </row>
    <row r="120" ht="13.5">
      <c r="D120" s="644"/>
    </row>
    <row r="121" ht="13.5">
      <c r="D121" s="644"/>
    </row>
    <row r="122" ht="13.5">
      <c r="D122" s="644"/>
    </row>
    <row r="123" ht="13.5">
      <c r="D123" s="644"/>
    </row>
    <row r="124" ht="13.5">
      <c r="D124" s="644"/>
    </row>
    <row r="125" ht="13.5">
      <c r="D125" s="644"/>
    </row>
    <row r="126" ht="13.5">
      <c r="D126" s="644"/>
    </row>
    <row r="127" ht="13.5">
      <c r="D127" s="644"/>
    </row>
    <row r="128" ht="13.5">
      <c r="D128" s="644"/>
    </row>
    <row r="129" ht="13.5">
      <c r="D129" s="644"/>
    </row>
    <row r="130" ht="13.5">
      <c r="D130" s="644"/>
    </row>
    <row r="131" ht="13.5">
      <c r="D131" s="644"/>
    </row>
    <row r="132" ht="13.5">
      <c r="D132" s="644"/>
    </row>
    <row r="133" ht="13.5">
      <c r="D133" s="644"/>
    </row>
    <row r="134" ht="13.5">
      <c r="D134" s="644"/>
    </row>
    <row r="135" ht="13.5">
      <c r="D135" s="644"/>
    </row>
    <row r="136" ht="13.5">
      <c r="D136" s="644"/>
    </row>
    <row r="137" ht="13.5">
      <c r="D137" s="644"/>
    </row>
    <row r="138" ht="13.5">
      <c r="D138" s="644"/>
    </row>
    <row r="139" ht="13.5">
      <c r="D139" s="644"/>
    </row>
    <row r="140" ht="13.5">
      <c r="D140" s="644"/>
    </row>
    <row r="141" ht="13.5">
      <c r="D141" s="644"/>
    </row>
    <row r="142" ht="13.5">
      <c r="D142" s="644"/>
    </row>
    <row r="143" ht="13.5">
      <c r="D143" s="644"/>
    </row>
    <row r="144" ht="13.5">
      <c r="D144" s="644"/>
    </row>
    <row r="145" ht="13.5">
      <c r="D145" s="644"/>
    </row>
    <row r="146" ht="13.5">
      <c r="D146" s="644"/>
    </row>
    <row r="147" ht="13.5">
      <c r="D147" s="644"/>
    </row>
    <row r="148" ht="13.5">
      <c r="D148" s="644"/>
    </row>
    <row r="149" ht="13.5">
      <c r="D149" s="644"/>
    </row>
    <row r="150" ht="13.5">
      <c r="D150" s="644"/>
    </row>
    <row r="151" ht="13.5">
      <c r="D151" s="644"/>
    </row>
    <row r="152" ht="13.5">
      <c r="D152" s="644"/>
    </row>
    <row r="153" ht="13.5">
      <c r="D153" s="644"/>
    </row>
    <row r="154" ht="13.5">
      <c r="D154" s="644"/>
    </row>
    <row r="155" ht="13.5">
      <c r="D155" s="644"/>
    </row>
    <row r="156" ht="13.5">
      <c r="D156" s="644"/>
    </row>
    <row r="157" ht="13.5">
      <c r="D157" s="644"/>
    </row>
    <row r="158" ht="13.5">
      <c r="D158" s="644"/>
    </row>
    <row r="159" ht="13.5">
      <c r="D159" s="644"/>
    </row>
    <row r="160" ht="13.5">
      <c r="D160" s="644"/>
    </row>
    <row r="161" ht="13.5">
      <c r="D161" s="644"/>
    </row>
    <row r="162" ht="13.5">
      <c r="D162" s="644"/>
    </row>
    <row r="163" ht="13.5">
      <c r="D163" s="644"/>
    </row>
    <row r="164" ht="13.5">
      <c r="D164" s="644"/>
    </row>
    <row r="165" ht="13.5">
      <c r="D165" s="644"/>
    </row>
    <row r="166" ht="13.5">
      <c r="D166" s="644"/>
    </row>
    <row r="167" ht="13.5">
      <c r="D167" s="644"/>
    </row>
    <row r="168" ht="13.5">
      <c r="D168" s="644"/>
    </row>
    <row r="169" ht="13.5">
      <c r="D169" s="644"/>
    </row>
    <row r="170" ht="13.5">
      <c r="D170" s="644"/>
    </row>
    <row r="171" ht="13.5">
      <c r="D171" s="644"/>
    </row>
    <row r="172" ht="13.5">
      <c r="D172" s="644"/>
    </row>
    <row r="173" ht="13.5">
      <c r="D173" s="644"/>
    </row>
    <row r="174" ht="13.5">
      <c r="D174" s="644"/>
    </row>
    <row r="175" ht="13.5">
      <c r="D175" s="644"/>
    </row>
    <row r="176" ht="13.5">
      <c r="D176" s="644"/>
    </row>
    <row r="177" ht="13.5">
      <c r="D177" s="644"/>
    </row>
    <row r="178" ht="13.5">
      <c r="D178" s="644"/>
    </row>
    <row r="179" ht="13.5">
      <c r="D179" s="644"/>
    </row>
    <row r="180" ht="13.5">
      <c r="D180" s="644"/>
    </row>
    <row r="181" ht="13.5">
      <c r="D181" s="644"/>
    </row>
    <row r="182" ht="13.5">
      <c r="D182" s="644"/>
    </row>
    <row r="183" ht="13.5">
      <c r="D183" s="644"/>
    </row>
    <row r="184" ht="13.5">
      <c r="D184" s="644"/>
    </row>
    <row r="185" ht="13.5">
      <c r="D185" s="644"/>
    </row>
    <row r="186" ht="13.5">
      <c r="D186" s="644"/>
    </row>
    <row r="187" ht="13.5">
      <c r="D187" s="644"/>
    </row>
    <row r="188" ht="13.5">
      <c r="D188" s="644"/>
    </row>
    <row r="189" ht="13.5">
      <c r="D189" s="644"/>
    </row>
    <row r="190" ht="13.5">
      <c r="D190" s="644"/>
    </row>
    <row r="191" ht="13.5">
      <c r="D191" s="644"/>
    </row>
    <row r="192" ht="13.5">
      <c r="D192" s="644"/>
    </row>
    <row r="193" ht="13.5">
      <c r="D193" s="644"/>
    </row>
    <row r="194" ht="13.5">
      <c r="D194" s="644"/>
    </row>
    <row r="195" ht="13.5">
      <c r="D195" s="644"/>
    </row>
    <row r="196" ht="13.5">
      <c r="D196" s="644"/>
    </row>
    <row r="197" ht="13.5">
      <c r="D197" s="644"/>
    </row>
    <row r="198" ht="13.5">
      <c r="D198" s="644"/>
    </row>
    <row r="199" ht="13.5">
      <c r="D199" s="644"/>
    </row>
    <row r="200" ht="13.5">
      <c r="D200" s="644"/>
    </row>
    <row r="201" ht="13.5">
      <c r="D201" s="644"/>
    </row>
    <row r="202" ht="13.5">
      <c r="D202" s="644"/>
    </row>
    <row r="203" ht="13.5">
      <c r="D203" s="644"/>
    </row>
    <row r="204" ht="13.5">
      <c r="D204" s="644"/>
    </row>
    <row r="205" ht="13.5">
      <c r="D205" s="644"/>
    </row>
    <row r="206" ht="13.5">
      <c r="D206" s="644"/>
    </row>
    <row r="207" ht="13.5">
      <c r="D207" s="644"/>
    </row>
    <row r="208" ht="13.5">
      <c r="D208" s="644"/>
    </row>
    <row r="209" ht="13.5">
      <c r="D209" s="644"/>
    </row>
    <row r="210" ht="13.5">
      <c r="D210" s="644"/>
    </row>
    <row r="211" ht="13.5">
      <c r="D211" s="644"/>
    </row>
    <row r="212" ht="13.5">
      <c r="D212" s="644"/>
    </row>
    <row r="213" ht="13.5">
      <c r="D213" s="644"/>
    </row>
    <row r="214" ht="13.5">
      <c r="D214" s="644"/>
    </row>
    <row r="215" ht="13.5">
      <c r="D215" s="644"/>
    </row>
    <row r="216" ht="13.5">
      <c r="D216" s="644"/>
    </row>
    <row r="217" ht="13.5">
      <c r="D217" s="644"/>
    </row>
    <row r="218" ht="13.5">
      <c r="D218" s="644"/>
    </row>
    <row r="219" ht="13.5">
      <c r="D219" s="644"/>
    </row>
    <row r="220" ht="13.5">
      <c r="D220" s="644"/>
    </row>
    <row r="221" ht="13.5">
      <c r="D221" s="644"/>
    </row>
    <row r="222" ht="13.5">
      <c r="D222" s="644"/>
    </row>
    <row r="223" ht="13.5">
      <c r="D223" s="644"/>
    </row>
    <row r="224" ht="13.5">
      <c r="D224" s="644"/>
    </row>
    <row r="225" ht="13.5">
      <c r="D225" s="644"/>
    </row>
    <row r="226" ht="13.5">
      <c r="D226" s="644"/>
    </row>
    <row r="227" ht="13.5">
      <c r="D227" s="644"/>
    </row>
    <row r="228" ht="13.5">
      <c r="D228" s="644"/>
    </row>
    <row r="229" ht="13.5">
      <c r="D229" s="644"/>
    </row>
    <row r="230" ht="13.5">
      <c r="D230" s="644"/>
    </row>
    <row r="231" ht="13.5">
      <c r="D231" s="644"/>
    </row>
    <row r="232" ht="13.5">
      <c r="D232" s="644"/>
    </row>
    <row r="233" ht="13.5">
      <c r="D233" s="644"/>
    </row>
    <row r="234" ht="13.5">
      <c r="D234" s="644"/>
    </row>
    <row r="235" ht="13.5">
      <c r="D235" s="644"/>
    </row>
    <row r="236" ht="13.5">
      <c r="D236" s="644"/>
    </row>
    <row r="237" ht="13.5">
      <c r="D237" s="644"/>
    </row>
    <row r="238" ht="13.5">
      <c r="D238" s="644"/>
    </row>
    <row r="239" ht="13.5">
      <c r="D239" s="644"/>
    </row>
    <row r="240" ht="13.5">
      <c r="D240" s="644"/>
    </row>
    <row r="241" ht="13.5">
      <c r="D241" s="644"/>
    </row>
    <row r="242" ht="13.5">
      <c r="D242" s="644"/>
    </row>
    <row r="243" ht="13.5">
      <c r="D243" s="644"/>
    </row>
    <row r="244" ht="13.5">
      <c r="D244" s="644"/>
    </row>
    <row r="245" ht="13.5">
      <c r="D245" s="644"/>
    </row>
    <row r="246" ht="13.5">
      <c r="D246" s="644"/>
    </row>
    <row r="247" ht="13.5">
      <c r="D247" s="644"/>
    </row>
    <row r="248" ht="13.5">
      <c r="D248" s="644"/>
    </row>
    <row r="249" ht="13.5">
      <c r="D249" s="644"/>
    </row>
    <row r="250" ht="13.5">
      <c r="D250" s="644"/>
    </row>
    <row r="251" ht="13.5">
      <c r="D251" s="644"/>
    </row>
    <row r="252" ht="13.5">
      <c r="D252" s="644"/>
    </row>
    <row r="253" ht="13.5">
      <c r="D253" s="644"/>
    </row>
    <row r="254" ht="13.5">
      <c r="D254" s="644"/>
    </row>
    <row r="255" ht="13.5">
      <c r="D255" s="644"/>
    </row>
    <row r="256" ht="13.5">
      <c r="D256" s="644"/>
    </row>
    <row r="257" ht="13.5">
      <c r="D257" s="644"/>
    </row>
    <row r="258" ht="13.5">
      <c r="D258" s="644"/>
    </row>
    <row r="259" ht="13.5">
      <c r="D259" s="644"/>
    </row>
    <row r="260" ht="13.5">
      <c r="D260" s="644"/>
    </row>
    <row r="261" ht="13.5">
      <c r="D261" s="644"/>
    </row>
    <row r="262" ht="13.5">
      <c r="D262" s="644"/>
    </row>
    <row r="263" ht="13.5">
      <c r="D263" s="644"/>
    </row>
    <row r="264" ht="13.5">
      <c r="D264" s="644"/>
    </row>
    <row r="265" ht="13.5">
      <c r="D265" s="644"/>
    </row>
    <row r="266" ht="13.5">
      <c r="D266" s="644"/>
    </row>
    <row r="267" ht="13.5">
      <c r="D267" s="644"/>
    </row>
    <row r="268" ht="13.5">
      <c r="D268" s="644"/>
    </row>
    <row r="269" ht="13.5">
      <c r="D269" s="644"/>
    </row>
    <row r="270" ht="13.5">
      <c r="D270" s="644"/>
    </row>
    <row r="271" ht="13.5">
      <c r="D271" s="644"/>
    </row>
    <row r="272" ht="13.5">
      <c r="D272" s="644"/>
    </row>
    <row r="273" ht="13.5">
      <c r="D273" s="644"/>
    </row>
    <row r="274" ht="13.5">
      <c r="D274" s="644"/>
    </row>
    <row r="275" ht="13.5">
      <c r="D275" s="644"/>
    </row>
    <row r="276" ht="13.5">
      <c r="D276" s="644"/>
    </row>
    <row r="277" ht="13.5">
      <c r="D277" s="644"/>
    </row>
    <row r="278" ht="13.5">
      <c r="D278" s="644"/>
    </row>
    <row r="279" ht="13.5">
      <c r="D279" s="644"/>
    </row>
    <row r="280" ht="13.5">
      <c r="D280" s="644"/>
    </row>
    <row r="281" ht="13.5">
      <c r="D281" s="644"/>
    </row>
    <row r="282" ht="13.5">
      <c r="D282" s="644"/>
    </row>
    <row r="283" ht="13.5">
      <c r="D283" s="644"/>
    </row>
    <row r="284" ht="13.5">
      <c r="D284" s="644"/>
    </row>
    <row r="285" ht="13.5">
      <c r="D285" s="644"/>
    </row>
    <row r="286" ht="13.5">
      <c r="D286" s="644"/>
    </row>
    <row r="287" ht="13.5">
      <c r="D287" s="644"/>
    </row>
    <row r="288" ht="13.5">
      <c r="D288" s="644"/>
    </row>
    <row r="289" ht="13.5">
      <c r="D289" s="644"/>
    </row>
    <row r="290" ht="13.5">
      <c r="D290" s="644"/>
    </row>
    <row r="291" ht="13.5">
      <c r="D291" s="644"/>
    </row>
    <row r="292" ht="13.5">
      <c r="D292" s="644"/>
    </row>
    <row r="293" ht="13.5">
      <c r="D293" s="644"/>
    </row>
    <row r="294" ht="13.5">
      <c r="D294" s="644"/>
    </row>
    <row r="295" ht="13.5">
      <c r="D295" s="644"/>
    </row>
    <row r="296" ht="13.5">
      <c r="D296" s="644"/>
    </row>
    <row r="297" ht="13.5">
      <c r="D297" s="644"/>
    </row>
    <row r="298" ht="13.5">
      <c r="D298" s="644"/>
    </row>
    <row r="299" ht="13.5">
      <c r="D299" s="644"/>
    </row>
    <row r="300" ht="13.5">
      <c r="D300" s="644"/>
    </row>
    <row r="301" ht="13.5">
      <c r="D301" s="644"/>
    </row>
    <row r="302" ht="13.5">
      <c r="D302" s="644"/>
    </row>
    <row r="303" ht="13.5">
      <c r="D303" s="644"/>
    </row>
    <row r="304" ht="13.5">
      <c r="D304" s="644"/>
    </row>
    <row r="305" ht="13.5">
      <c r="D305" s="644"/>
    </row>
    <row r="306" ht="13.5">
      <c r="D306" s="644"/>
    </row>
    <row r="307" ht="13.5">
      <c r="D307" s="644"/>
    </row>
    <row r="308" ht="13.5">
      <c r="D308" s="644"/>
    </row>
    <row r="309" ht="13.5">
      <c r="D309" s="644"/>
    </row>
    <row r="310" ht="13.5">
      <c r="D310" s="644"/>
    </row>
    <row r="311" ht="13.5">
      <c r="D311" s="644"/>
    </row>
    <row r="312" ht="13.5">
      <c r="D312" s="644"/>
    </row>
    <row r="313" ht="13.5">
      <c r="D313" s="644"/>
    </row>
    <row r="314" ht="13.5">
      <c r="D314" s="644"/>
    </row>
    <row r="315" ht="13.5">
      <c r="D315" s="644"/>
    </row>
    <row r="316" ht="13.5">
      <c r="D316" s="644"/>
    </row>
    <row r="317" ht="13.5">
      <c r="D317" s="644"/>
    </row>
    <row r="318" ht="13.5">
      <c r="D318" s="644"/>
    </row>
    <row r="319" ht="13.5">
      <c r="D319" s="644"/>
    </row>
    <row r="320" ht="13.5">
      <c r="D320" s="644"/>
    </row>
    <row r="321" ht="13.5">
      <c r="D321" s="644"/>
    </row>
    <row r="322" ht="13.5">
      <c r="D322" s="644"/>
    </row>
    <row r="323" ht="13.5">
      <c r="D323" s="644"/>
    </row>
    <row r="324" ht="13.5">
      <c r="D324" s="644"/>
    </row>
    <row r="325" ht="13.5">
      <c r="D325" s="644"/>
    </row>
    <row r="326" ht="13.5">
      <c r="D326" s="644"/>
    </row>
    <row r="327" ht="13.5">
      <c r="D327" s="644"/>
    </row>
    <row r="328" ht="13.5">
      <c r="D328" s="644"/>
    </row>
    <row r="329" ht="13.5">
      <c r="D329" s="644"/>
    </row>
    <row r="330" ht="13.5">
      <c r="D330" s="644"/>
    </row>
    <row r="331" ht="13.5">
      <c r="D331" s="644"/>
    </row>
    <row r="332" ht="13.5">
      <c r="D332" s="644"/>
    </row>
    <row r="333" ht="13.5">
      <c r="D333" s="644"/>
    </row>
    <row r="334" ht="13.5">
      <c r="D334" s="644"/>
    </row>
    <row r="335" ht="13.5">
      <c r="D335" s="644"/>
    </row>
    <row r="336" ht="13.5">
      <c r="D336" s="644"/>
    </row>
    <row r="337" ht="13.5">
      <c r="D337" s="644"/>
    </row>
    <row r="338" ht="13.5">
      <c r="D338" s="644"/>
    </row>
    <row r="339" ht="13.5">
      <c r="D339" s="644"/>
    </row>
    <row r="340" ht="13.5">
      <c r="D340" s="644"/>
    </row>
    <row r="341" ht="13.5">
      <c r="D341" s="644"/>
    </row>
    <row r="342" ht="13.5">
      <c r="D342" s="644"/>
    </row>
    <row r="343" ht="13.5">
      <c r="D343" s="644"/>
    </row>
    <row r="344" ht="13.5">
      <c r="D344" s="644"/>
    </row>
    <row r="345" ht="13.5">
      <c r="D345" s="644"/>
    </row>
    <row r="346" ht="13.5">
      <c r="D346" s="644"/>
    </row>
    <row r="347" ht="13.5">
      <c r="D347" s="644"/>
    </row>
    <row r="348" ht="13.5">
      <c r="D348" s="644"/>
    </row>
    <row r="349" ht="13.5">
      <c r="D349" s="644"/>
    </row>
    <row r="350" ht="13.5">
      <c r="D350" s="644"/>
    </row>
    <row r="351" ht="13.5">
      <c r="D351" s="644"/>
    </row>
    <row r="352" ht="13.5">
      <c r="D352" s="644"/>
    </row>
    <row r="353" ht="13.5">
      <c r="D353" s="644"/>
    </row>
    <row r="354" ht="13.5">
      <c r="D354" s="644"/>
    </row>
    <row r="355" ht="13.5">
      <c r="D355" s="644"/>
    </row>
    <row r="356" ht="13.5">
      <c r="D356" s="644"/>
    </row>
    <row r="357" ht="13.5">
      <c r="D357" s="644"/>
    </row>
    <row r="358" ht="13.5">
      <c r="D358" s="644"/>
    </row>
    <row r="359" ht="13.5">
      <c r="D359" s="644"/>
    </row>
    <row r="360" ht="13.5">
      <c r="D360" s="644"/>
    </row>
    <row r="361" ht="13.5">
      <c r="D361" s="644"/>
    </row>
    <row r="362" ht="13.5">
      <c r="D362" s="644"/>
    </row>
    <row r="363" ht="13.5">
      <c r="D363" s="644"/>
    </row>
    <row r="364" ht="13.5">
      <c r="D364" s="644"/>
    </row>
    <row r="365" ht="13.5">
      <c r="D365" s="644"/>
    </row>
    <row r="366" ht="13.5">
      <c r="D366" s="644"/>
    </row>
    <row r="367" ht="13.5">
      <c r="D367" s="644"/>
    </row>
    <row r="368" ht="13.5">
      <c r="D368" s="644"/>
    </row>
    <row r="369" ht="13.5">
      <c r="D369" s="644"/>
    </row>
    <row r="370" ht="13.5">
      <c r="D370" s="644"/>
    </row>
    <row r="371" ht="13.5">
      <c r="D371" s="644"/>
    </row>
    <row r="372" ht="13.5">
      <c r="D372" s="644"/>
    </row>
    <row r="373" ht="13.5">
      <c r="D373" s="644"/>
    </row>
    <row r="374" ht="13.5">
      <c r="D374" s="644"/>
    </row>
    <row r="375" ht="13.5">
      <c r="D375" s="644"/>
    </row>
    <row r="376" ht="13.5">
      <c r="D376" s="644"/>
    </row>
    <row r="377" ht="13.5">
      <c r="D377" s="644"/>
    </row>
    <row r="378" ht="13.5">
      <c r="D378" s="644"/>
    </row>
    <row r="379" ht="13.5">
      <c r="D379" s="644"/>
    </row>
    <row r="380" ht="13.5">
      <c r="D380" s="644"/>
    </row>
    <row r="381" ht="13.5">
      <c r="D381" s="644"/>
    </row>
    <row r="382" ht="13.5">
      <c r="D382" s="644"/>
    </row>
    <row r="383" ht="13.5">
      <c r="D383" s="644"/>
    </row>
    <row r="384" ht="13.5">
      <c r="D384" s="644"/>
    </row>
    <row r="385" ht="13.5">
      <c r="D385" s="644"/>
    </row>
    <row r="386" ht="13.5">
      <c r="D386" s="644"/>
    </row>
    <row r="387" ht="13.5">
      <c r="D387" s="644"/>
    </row>
    <row r="388" ht="13.5">
      <c r="D388" s="644"/>
    </row>
    <row r="389" ht="13.5">
      <c r="D389" s="644"/>
    </row>
    <row r="390" ht="13.5">
      <c r="D390" s="644"/>
    </row>
    <row r="391" ht="13.5">
      <c r="D391" s="644"/>
    </row>
    <row r="392" ht="13.5">
      <c r="D392" s="644"/>
    </row>
    <row r="393" ht="13.5">
      <c r="D393" s="644"/>
    </row>
    <row r="394" ht="13.5">
      <c r="D394" s="644"/>
    </row>
    <row r="395" ht="13.5">
      <c r="D395" s="644"/>
    </row>
    <row r="396" ht="13.5">
      <c r="D396" s="644"/>
    </row>
    <row r="397" ht="13.5">
      <c r="D397" s="644"/>
    </row>
    <row r="398" ht="13.5">
      <c r="D398" s="644"/>
    </row>
    <row r="399" ht="13.5">
      <c r="D399" s="644"/>
    </row>
    <row r="400" ht="13.5">
      <c r="D400" s="644"/>
    </row>
    <row r="401" ht="13.5">
      <c r="D401" s="644"/>
    </row>
    <row r="402" ht="13.5">
      <c r="D402" s="644"/>
    </row>
    <row r="403" ht="13.5">
      <c r="D403" s="644"/>
    </row>
    <row r="404" ht="13.5">
      <c r="D404" s="644"/>
    </row>
    <row r="405" ht="13.5">
      <c r="D405" s="644"/>
    </row>
    <row r="406" ht="13.5">
      <c r="D406" s="644"/>
    </row>
    <row r="407" ht="13.5">
      <c r="D407" s="644"/>
    </row>
    <row r="408" ht="13.5">
      <c r="D408" s="644"/>
    </row>
    <row r="409" ht="13.5">
      <c r="D409" s="644"/>
    </row>
    <row r="410" ht="13.5">
      <c r="D410" s="644"/>
    </row>
    <row r="411" ht="13.5">
      <c r="D411" s="644"/>
    </row>
    <row r="412" ht="13.5">
      <c r="D412" s="644"/>
    </row>
    <row r="413" ht="13.5">
      <c r="D413" s="644"/>
    </row>
    <row r="414" ht="13.5">
      <c r="D414" s="644"/>
    </row>
    <row r="415" ht="13.5">
      <c r="D415" s="644"/>
    </row>
    <row r="416" ht="13.5">
      <c r="D416" s="644"/>
    </row>
    <row r="417" ht="13.5">
      <c r="D417" s="644"/>
    </row>
    <row r="418" ht="13.5">
      <c r="D418" s="644"/>
    </row>
    <row r="419" ht="13.5">
      <c r="D419" s="644"/>
    </row>
    <row r="420" ht="13.5">
      <c r="D420" s="644"/>
    </row>
    <row r="421" ht="13.5">
      <c r="D421" s="644"/>
    </row>
    <row r="422" ht="13.5">
      <c r="D422" s="644"/>
    </row>
    <row r="423" ht="13.5">
      <c r="D423" s="644"/>
    </row>
    <row r="424" ht="13.5">
      <c r="D424" s="644"/>
    </row>
    <row r="425" ht="13.5">
      <c r="D425" s="644"/>
    </row>
    <row r="426" ht="13.5">
      <c r="D426" s="644"/>
    </row>
    <row r="427" ht="13.5">
      <c r="D427" s="644"/>
    </row>
    <row r="428" ht="13.5">
      <c r="D428" s="644"/>
    </row>
    <row r="429" ht="13.5">
      <c r="D429" s="644"/>
    </row>
    <row r="430" ht="13.5">
      <c r="D430" s="644"/>
    </row>
    <row r="431" ht="13.5">
      <c r="D431" s="644"/>
    </row>
    <row r="432" ht="13.5">
      <c r="D432" s="644"/>
    </row>
    <row r="433" ht="13.5">
      <c r="D433" s="644"/>
    </row>
    <row r="434" ht="13.5">
      <c r="D434" s="644"/>
    </row>
    <row r="435" ht="13.5">
      <c r="D435" s="644"/>
    </row>
    <row r="436" ht="13.5">
      <c r="D436" s="644"/>
    </row>
    <row r="437" ht="13.5">
      <c r="D437" s="644"/>
    </row>
    <row r="438" ht="13.5">
      <c r="D438" s="644"/>
    </row>
    <row r="439" ht="13.5">
      <c r="D439" s="644"/>
    </row>
    <row r="440" ht="13.5">
      <c r="D440" s="644"/>
    </row>
    <row r="441" ht="13.5">
      <c r="D441" s="644"/>
    </row>
    <row r="442" ht="13.5">
      <c r="D442" s="644"/>
    </row>
    <row r="443" ht="13.5">
      <c r="D443" s="644"/>
    </row>
    <row r="444" ht="13.5">
      <c r="D444" s="644"/>
    </row>
    <row r="445" ht="13.5">
      <c r="D445" s="644"/>
    </row>
    <row r="446" ht="13.5">
      <c r="D446" s="644"/>
    </row>
    <row r="447" ht="13.5">
      <c r="D447" s="644"/>
    </row>
    <row r="448" ht="13.5">
      <c r="D448" s="644"/>
    </row>
    <row r="449" ht="13.5">
      <c r="D449" s="644"/>
    </row>
    <row r="450" ht="13.5">
      <c r="D450" s="644"/>
    </row>
    <row r="451" ht="13.5">
      <c r="D451" s="644"/>
    </row>
    <row r="452" ht="13.5">
      <c r="D452" s="644"/>
    </row>
    <row r="453" ht="13.5">
      <c r="D453" s="644"/>
    </row>
    <row r="454" ht="13.5">
      <c r="D454" s="644"/>
    </row>
    <row r="455" ht="13.5">
      <c r="D455" s="644"/>
    </row>
    <row r="456" ht="13.5">
      <c r="D456" s="644"/>
    </row>
    <row r="457" ht="13.5">
      <c r="D457" s="644"/>
    </row>
    <row r="458" ht="13.5">
      <c r="D458" s="644"/>
    </row>
    <row r="459" ht="13.5">
      <c r="D459" s="644"/>
    </row>
    <row r="460" ht="13.5">
      <c r="D460" s="644"/>
    </row>
    <row r="461" ht="13.5">
      <c r="D461" s="644"/>
    </row>
    <row r="462" ht="13.5">
      <c r="D462" s="644"/>
    </row>
    <row r="463" ht="13.5">
      <c r="D463" s="644"/>
    </row>
    <row r="464" ht="13.5">
      <c r="D464" s="644"/>
    </row>
    <row r="465" ht="13.5">
      <c r="D465" s="644"/>
    </row>
    <row r="466" ht="13.5">
      <c r="D466" s="644"/>
    </row>
    <row r="467" ht="13.5">
      <c r="D467" s="644"/>
    </row>
    <row r="468" ht="13.5">
      <c r="D468" s="644"/>
    </row>
    <row r="469" ht="13.5">
      <c r="D469" s="644"/>
    </row>
    <row r="470" ht="13.5">
      <c r="D470" s="644"/>
    </row>
    <row r="471" ht="13.5">
      <c r="D471" s="644"/>
    </row>
    <row r="472" ht="13.5">
      <c r="D472" s="644"/>
    </row>
    <row r="473" ht="13.5">
      <c r="D473" s="644"/>
    </row>
    <row r="474" ht="13.5">
      <c r="D474" s="644"/>
    </row>
    <row r="475" ht="13.5">
      <c r="D475" s="644"/>
    </row>
    <row r="476" ht="13.5">
      <c r="D476" s="644"/>
    </row>
    <row r="477" ht="13.5">
      <c r="D477" s="644"/>
    </row>
    <row r="478" ht="13.5">
      <c r="D478" s="644"/>
    </row>
    <row r="479" ht="13.5">
      <c r="D479" s="644"/>
    </row>
    <row r="480" ht="13.5">
      <c r="D480" s="644"/>
    </row>
    <row r="481" ht="13.5">
      <c r="D481" s="644"/>
    </row>
    <row r="482" ht="13.5">
      <c r="D482" s="644"/>
    </row>
    <row r="483" ht="13.5">
      <c r="D483" s="644"/>
    </row>
    <row r="484" ht="13.5">
      <c r="D484" s="644"/>
    </row>
    <row r="485" ht="13.5">
      <c r="D485" s="644"/>
    </row>
    <row r="486" ht="13.5">
      <c r="D486" s="644"/>
    </row>
    <row r="487" ht="13.5">
      <c r="D487" s="644"/>
    </row>
    <row r="488" ht="13.5">
      <c r="D488" s="644"/>
    </row>
    <row r="489" ht="13.5">
      <c r="D489" s="644"/>
    </row>
    <row r="490" ht="13.5">
      <c r="D490" s="644"/>
    </row>
    <row r="491" ht="13.5">
      <c r="D491" s="644"/>
    </row>
    <row r="492" ht="13.5">
      <c r="D492" s="644"/>
    </row>
    <row r="493" ht="13.5">
      <c r="D493" s="644"/>
    </row>
    <row r="494" ht="13.5">
      <c r="D494" s="644"/>
    </row>
    <row r="495" ht="13.5">
      <c r="D495" s="644"/>
    </row>
    <row r="496" ht="13.5">
      <c r="D496" s="644"/>
    </row>
    <row r="497" ht="13.5">
      <c r="D497" s="644"/>
    </row>
    <row r="498" ht="13.5">
      <c r="D498" s="644"/>
    </row>
    <row r="499" ht="13.5">
      <c r="D499" s="644"/>
    </row>
    <row r="500" ht="13.5">
      <c r="D500" s="644"/>
    </row>
    <row r="501" ht="13.5">
      <c r="D501" s="644"/>
    </row>
    <row r="502" ht="13.5">
      <c r="D502" s="644"/>
    </row>
    <row r="503" ht="13.5">
      <c r="D503" s="644"/>
    </row>
    <row r="504" ht="13.5">
      <c r="D504" s="644"/>
    </row>
    <row r="505" ht="13.5">
      <c r="D505" s="644"/>
    </row>
    <row r="506" ht="13.5">
      <c r="D506" s="644"/>
    </row>
    <row r="507" ht="13.5">
      <c r="D507" s="644"/>
    </row>
    <row r="508" ht="13.5">
      <c r="D508" s="644"/>
    </row>
    <row r="509" ht="13.5">
      <c r="D509" s="644"/>
    </row>
    <row r="510" ht="13.5">
      <c r="D510" s="644"/>
    </row>
    <row r="511" ht="13.5">
      <c r="D511" s="644"/>
    </row>
    <row r="512" ht="13.5">
      <c r="D512" s="644"/>
    </row>
    <row r="513" ht="13.5">
      <c r="D513" s="644"/>
    </row>
    <row r="514" ht="13.5">
      <c r="D514" s="644"/>
    </row>
    <row r="515" ht="13.5">
      <c r="D515" s="644"/>
    </row>
    <row r="516" ht="13.5">
      <c r="D516" s="644"/>
    </row>
    <row r="517" ht="13.5">
      <c r="D517" s="644"/>
    </row>
    <row r="518" ht="13.5">
      <c r="D518" s="644"/>
    </row>
    <row r="519" ht="13.5">
      <c r="D519" s="644"/>
    </row>
    <row r="520" ht="13.5">
      <c r="D520" s="644"/>
    </row>
    <row r="521" ht="13.5">
      <c r="D521" s="644"/>
    </row>
    <row r="522" ht="13.5">
      <c r="D522" s="644"/>
    </row>
    <row r="523" ht="13.5">
      <c r="D523" s="644"/>
    </row>
    <row r="524" ht="13.5">
      <c r="D524" s="644"/>
    </row>
    <row r="525" ht="13.5">
      <c r="D525" s="644"/>
    </row>
    <row r="526" ht="13.5">
      <c r="D526" s="644"/>
    </row>
    <row r="527" ht="13.5">
      <c r="D527" s="644"/>
    </row>
    <row r="528" ht="13.5">
      <c r="D528" s="644"/>
    </row>
    <row r="529" ht="13.5">
      <c r="D529" s="644"/>
    </row>
    <row r="530" ht="13.5">
      <c r="D530" s="644"/>
    </row>
    <row r="531" ht="13.5">
      <c r="D531" s="644"/>
    </row>
    <row r="532" ht="13.5">
      <c r="D532" s="644"/>
    </row>
    <row r="533" ht="13.5">
      <c r="D533" s="644"/>
    </row>
    <row r="534" ht="13.5">
      <c r="D534" s="644"/>
    </row>
    <row r="535" ht="13.5">
      <c r="D535" s="644"/>
    </row>
    <row r="536" ht="13.5">
      <c r="D536" s="644"/>
    </row>
    <row r="537" ht="13.5">
      <c r="D537" s="644"/>
    </row>
    <row r="538" ht="13.5">
      <c r="D538" s="644"/>
    </row>
    <row r="539" ht="13.5">
      <c r="D539" s="644"/>
    </row>
    <row r="540" ht="13.5">
      <c r="D540" s="644"/>
    </row>
    <row r="541" ht="13.5">
      <c r="D541" s="644"/>
    </row>
    <row r="542" ht="13.5">
      <c r="D542" s="644"/>
    </row>
    <row r="543" ht="13.5">
      <c r="D543" s="644"/>
    </row>
    <row r="544" ht="13.5">
      <c r="D544" s="644"/>
    </row>
    <row r="545" ht="13.5">
      <c r="D545" s="644"/>
    </row>
    <row r="546" ht="13.5">
      <c r="D546" s="644"/>
    </row>
    <row r="547" ht="13.5">
      <c r="D547" s="644"/>
    </row>
    <row r="548" ht="13.5">
      <c r="D548" s="644"/>
    </row>
    <row r="549" ht="13.5">
      <c r="D549" s="644"/>
    </row>
    <row r="550" ht="13.5">
      <c r="D550" s="644"/>
    </row>
    <row r="551" ht="13.5">
      <c r="D551" s="644"/>
    </row>
    <row r="552" ht="13.5">
      <c r="D552" s="644"/>
    </row>
    <row r="553" ht="13.5">
      <c r="D553" s="644"/>
    </row>
    <row r="554" ht="13.5">
      <c r="D554" s="644"/>
    </row>
    <row r="555" ht="13.5">
      <c r="D555" s="644"/>
    </row>
    <row r="556" ht="13.5">
      <c r="D556" s="644"/>
    </row>
    <row r="557" ht="13.5">
      <c r="D557" s="644"/>
    </row>
    <row r="558" ht="13.5">
      <c r="D558" s="644"/>
    </row>
    <row r="559" ht="13.5">
      <c r="D559" s="644"/>
    </row>
    <row r="560" ht="13.5">
      <c r="D560" s="644"/>
    </row>
    <row r="561" ht="13.5">
      <c r="D561" s="644"/>
    </row>
    <row r="562" ht="13.5">
      <c r="D562" s="644"/>
    </row>
    <row r="563" ht="13.5">
      <c r="D563" s="644"/>
    </row>
    <row r="564" ht="13.5">
      <c r="D564" s="644"/>
    </row>
    <row r="565" ht="13.5">
      <c r="D565" s="644"/>
    </row>
    <row r="566" ht="13.5">
      <c r="D566" s="644"/>
    </row>
    <row r="567" ht="13.5">
      <c r="D567" s="644"/>
    </row>
    <row r="568" ht="13.5">
      <c r="D568" s="644"/>
    </row>
    <row r="569" ht="13.5">
      <c r="D569" s="644"/>
    </row>
    <row r="570" ht="13.5">
      <c r="D570" s="644"/>
    </row>
    <row r="571" ht="13.5">
      <c r="D571" s="644"/>
    </row>
    <row r="572" ht="13.5">
      <c r="D572" s="644"/>
    </row>
    <row r="573" ht="13.5">
      <c r="D573" s="644"/>
    </row>
    <row r="574" ht="13.5">
      <c r="D574" s="644"/>
    </row>
    <row r="575" ht="13.5">
      <c r="D575" s="644"/>
    </row>
    <row r="576" ht="13.5">
      <c r="D576" s="644"/>
    </row>
    <row r="577" ht="13.5">
      <c r="D577" s="644"/>
    </row>
    <row r="578" ht="13.5">
      <c r="D578" s="644"/>
    </row>
    <row r="579" ht="13.5">
      <c r="D579" s="644"/>
    </row>
    <row r="580" ht="13.5">
      <c r="D580" s="644"/>
    </row>
    <row r="581" ht="13.5">
      <c r="D581" s="644"/>
    </row>
    <row r="582" ht="13.5">
      <c r="D582" s="644"/>
    </row>
    <row r="583" ht="13.5">
      <c r="D583" s="644"/>
    </row>
    <row r="584" ht="13.5">
      <c r="D584" s="644"/>
    </row>
    <row r="585" ht="13.5">
      <c r="D585" s="644"/>
    </row>
    <row r="586" ht="13.5">
      <c r="D586" s="644"/>
    </row>
    <row r="587" ht="13.5">
      <c r="D587" s="644"/>
    </row>
    <row r="588" ht="13.5">
      <c r="D588" s="644"/>
    </row>
    <row r="589" ht="13.5">
      <c r="D589" s="644"/>
    </row>
    <row r="590" ht="13.5">
      <c r="D590" s="644"/>
    </row>
    <row r="591" ht="13.5">
      <c r="D591" s="644"/>
    </row>
    <row r="592" ht="13.5">
      <c r="D592" s="644"/>
    </row>
    <row r="593" ht="13.5">
      <c r="D593" s="644"/>
    </row>
    <row r="594" ht="13.5">
      <c r="D594" s="644"/>
    </row>
    <row r="595" ht="13.5">
      <c r="D595" s="644"/>
    </row>
    <row r="596" ht="13.5">
      <c r="D596" s="644"/>
    </row>
    <row r="597" ht="13.5">
      <c r="D597" s="644"/>
    </row>
    <row r="598" ht="13.5">
      <c r="D598" s="644"/>
    </row>
    <row r="599" ht="13.5">
      <c r="D599" s="644"/>
    </row>
    <row r="600" ht="13.5">
      <c r="D600" s="644"/>
    </row>
    <row r="601" ht="13.5">
      <c r="D601" s="644"/>
    </row>
    <row r="602" ht="13.5">
      <c r="D602" s="644"/>
    </row>
    <row r="603" ht="13.5">
      <c r="D603" s="644"/>
    </row>
    <row r="604" ht="13.5">
      <c r="D604" s="644"/>
    </row>
    <row r="605" ht="13.5">
      <c r="D605" s="644"/>
    </row>
    <row r="606" ht="13.5">
      <c r="D606" s="644"/>
    </row>
    <row r="607" ht="13.5">
      <c r="D607" s="644"/>
    </row>
    <row r="608" ht="13.5">
      <c r="D608" s="644"/>
    </row>
    <row r="609" ht="13.5">
      <c r="D609" s="644"/>
    </row>
    <row r="610" ht="13.5">
      <c r="D610" s="644"/>
    </row>
    <row r="611" ht="13.5">
      <c r="D611" s="644"/>
    </row>
    <row r="612" ht="13.5">
      <c r="D612" s="644"/>
    </row>
    <row r="613" ht="13.5">
      <c r="D613" s="644"/>
    </row>
    <row r="614" ht="13.5">
      <c r="D614" s="644"/>
    </row>
    <row r="615" ht="13.5">
      <c r="D615" s="644"/>
    </row>
    <row r="616" ht="13.5">
      <c r="D616" s="644"/>
    </row>
    <row r="617" ht="13.5">
      <c r="D617" s="644"/>
    </row>
    <row r="618" ht="13.5">
      <c r="D618" s="644"/>
    </row>
    <row r="619" ht="13.5">
      <c r="D619" s="644"/>
    </row>
    <row r="620" ht="13.5">
      <c r="D620" s="644"/>
    </row>
    <row r="621" ht="13.5">
      <c r="D621" s="644"/>
    </row>
    <row r="622" ht="13.5">
      <c r="D622" s="644"/>
    </row>
    <row r="623" ht="13.5">
      <c r="D623" s="644"/>
    </row>
    <row r="624" ht="13.5">
      <c r="D624" s="644"/>
    </row>
    <row r="625" ht="13.5">
      <c r="D625" s="644"/>
    </row>
    <row r="626" ht="13.5">
      <c r="D626" s="644"/>
    </row>
    <row r="627" ht="13.5">
      <c r="D627" s="644"/>
    </row>
    <row r="628" ht="13.5">
      <c r="D628" s="644"/>
    </row>
    <row r="629" ht="13.5">
      <c r="D629" s="644"/>
    </row>
    <row r="630" ht="13.5">
      <c r="D630" s="644"/>
    </row>
    <row r="631" ht="13.5">
      <c r="D631" s="644"/>
    </row>
    <row r="632" ht="13.5">
      <c r="D632" s="644"/>
    </row>
    <row r="633" ht="13.5">
      <c r="D633" s="644"/>
    </row>
    <row r="634" ht="13.5">
      <c r="D634" s="644"/>
    </row>
    <row r="635" ht="13.5">
      <c r="D635" s="644"/>
    </row>
    <row r="636" ht="13.5">
      <c r="D636" s="644"/>
    </row>
    <row r="637" ht="13.5">
      <c r="D637" s="644"/>
    </row>
    <row r="638" ht="13.5">
      <c r="D638" s="644"/>
    </row>
    <row r="639" ht="13.5">
      <c r="D639" s="644"/>
    </row>
    <row r="640" ht="13.5">
      <c r="D640" s="644"/>
    </row>
    <row r="641" ht="13.5">
      <c r="D641" s="644"/>
    </row>
    <row r="642" ht="13.5">
      <c r="D642" s="644"/>
    </row>
    <row r="643" ht="13.5">
      <c r="D643" s="644"/>
    </row>
    <row r="644" ht="13.5">
      <c r="D644" s="644"/>
    </row>
    <row r="645" ht="13.5">
      <c r="D645" s="644"/>
    </row>
    <row r="646" ht="13.5">
      <c r="D646" s="644"/>
    </row>
    <row r="647" ht="13.5">
      <c r="D647" s="644"/>
    </row>
    <row r="648" ht="13.5">
      <c r="D648" s="644"/>
    </row>
    <row r="649" ht="13.5">
      <c r="D649" s="644"/>
    </row>
    <row r="650" ht="13.5">
      <c r="D650" s="644"/>
    </row>
    <row r="651" ht="13.5">
      <c r="D651" s="644"/>
    </row>
    <row r="652" ht="13.5">
      <c r="D652" s="644"/>
    </row>
    <row r="653" ht="13.5">
      <c r="D653" s="644"/>
    </row>
    <row r="654" ht="13.5">
      <c r="D654" s="644"/>
    </row>
    <row r="655" ht="13.5">
      <c r="D655" s="644"/>
    </row>
    <row r="656" ht="13.5">
      <c r="D656" s="644"/>
    </row>
    <row r="657" ht="13.5">
      <c r="D657" s="644"/>
    </row>
    <row r="658" ht="13.5">
      <c r="D658" s="644"/>
    </row>
    <row r="659" ht="13.5">
      <c r="D659" s="644"/>
    </row>
    <row r="660" ht="13.5">
      <c r="D660" s="644"/>
    </row>
    <row r="661" ht="13.5">
      <c r="D661" s="644"/>
    </row>
    <row r="662" ht="13.5">
      <c r="D662" s="644"/>
    </row>
    <row r="663" ht="13.5">
      <c r="D663" s="644"/>
    </row>
    <row r="664" ht="13.5">
      <c r="D664" s="644"/>
    </row>
    <row r="665" ht="13.5">
      <c r="D665" s="644"/>
    </row>
    <row r="666" ht="13.5">
      <c r="D666" s="644"/>
    </row>
    <row r="667" ht="13.5">
      <c r="D667" s="644"/>
    </row>
    <row r="668" ht="13.5">
      <c r="D668" s="644"/>
    </row>
    <row r="669" ht="13.5">
      <c r="D669" s="644"/>
    </row>
    <row r="670" ht="13.5">
      <c r="D670" s="644"/>
    </row>
    <row r="671" ht="13.5">
      <c r="D671" s="644"/>
    </row>
    <row r="672" ht="13.5">
      <c r="D672" s="644"/>
    </row>
    <row r="673" ht="13.5">
      <c r="D673" s="644"/>
    </row>
    <row r="674" ht="13.5">
      <c r="D674" s="644"/>
    </row>
    <row r="675" ht="13.5">
      <c r="D675" s="644"/>
    </row>
    <row r="676" ht="13.5">
      <c r="D676" s="644"/>
    </row>
    <row r="677" ht="13.5">
      <c r="D677" s="644"/>
    </row>
    <row r="678" ht="13.5">
      <c r="D678" s="644"/>
    </row>
    <row r="679" ht="13.5">
      <c r="D679" s="644"/>
    </row>
    <row r="680" ht="13.5">
      <c r="D680" s="644"/>
    </row>
    <row r="681" ht="13.5">
      <c r="D681" s="644"/>
    </row>
    <row r="682" ht="13.5">
      <c r="D682" s="644"/>
    </row>
    <row r="683" ht="13.5">
      <c r="D683" s="644"/>
    </row>
    <row r="684" ht="13.5">
      <c r="D684" s="644"/>
    </row>
    <row r="685" ht="13.5">
      <c r="D685" s="644"/>
    </row>
    <row r="686" ht="13.5">
      <c r="D686" s="644"/>
    </row>
    <row r="687" ht="13.5">
      <c r="D687" s="644"/>
    </row>
    <row r="688" ht="13.5">
      <c r="D688" s="644"/>
    </row>
    <row r="689" ht="13.5">
      <c r="D689" s="644"/>
    </row>
    <row r="690" ht="13.5">
      <c r="D690" s="644"/>
    </row>
    <row r="691" ht="13.5">
      <c r="D691" s="644"/>
    </row>
    <row r="692" ht="13.5">
      <c r="D692" s="644"/>
    </row>
    <row r="693" ht="13.5">
      <c r="D693" s="644"/>
    </row>
    <row r="694" ht="13.5">
      <c r="D694" s="644"/>
    </row>
    <row r="695" ht="13.5">
      <c r="D695" s="644"/>
    </row>
    <row r="696" ht="13.5">
      <c r="D696" s="644"/>
    </row>
    <row r="697" ht="13.5">
      <c r="D697" s="644"/>
    </row>
    <row r="698" ht="13.5">
      <c r="D698" s="644"/>
    </row>
    <row r="699" ht="13.5">
      <c r="D699" s="644"/>
    </row>
    <row r="700" ht="13.5">
      <c r="D700" s="644"/>
    </row>
    <row r="701" ht="13.5">
      <c r="D701" s="644"/>
    </row>
    <row r="702" ht="13.5">
      <c r="D702" s="644"/>
    </row>
    <row r="703" ht="13.5">
      <c r="D703" s="644"/>
    </row>
    <row r="704" ht="13.5">
      <c r="D704" s="644"/>
    </row>
    <row r="705" ht="13.5">
      <c r="D705" s="644"/>
    </row>
    <row r="706" ht="13.5">
      <c r="D706" s="644"/>
    </row>
    <row r="707" ht="13.5">
      <c r="D707" s="644"/>
    </row>
    <row r="708" ht="13.5">
      <c r="D708" s="644"/>
    </row>
    <row r="709" ht="13.5">
      <c r="D709" s="644"/>
    </row>
    <row r="710" ht="13.5">
      <c r="D710" s="644"/>
    </row>
    <row r="711" ht="13.5">
      <c r="D711" s="644"/>
    </row>
    <row r="712" ht="13.5">
      <c r="D712" s="644"/>
    </row>
    <row r="713" ht="13.5">
      <c r="D713" s="644"/>
    </row>
    <row r="714" ht="13.5">
      <c r="D714" s="644"/>
    </row>
    <row r="715" ht="13.5">
      <c r="D715" s="644"/>
    </row>
    <row r="716" ht="13.5">
      <c r="D716" s="644"/>
    </row>
    <row r="717" ht="13.5">
      <c r="D717" s="644"/>
    </row>
    <row r="718" ht="13.5">
      <c r="D718" s="644"/>
    </row>
    <row r="719" ht="13.5">
      <c r="D719" s="644"/>
    </row>
    <row r="720" ht="13.5">
      <c r="D720" s="644"/>
    </row>
    <row r="721" ht="13.5">
      <c r="D721" s="644"/>
    </row>
    <row r="722" ht="13.5">
      <c r="D722" s="644"/>
    </row>
    <row r="723" ht="13.5">
      <c r="D723" s="644"/>
    </row>
    <row r="724" ht="13.5">
      <c r="D724" s="644"/>
    </row>
    <row r="725" ht="13.5">
      <c r="D725" s="644"/>
    </row>
    <row r="726" ht="13.5">
      <c r="D726" s="644"/>
    </row>
    <row r="727" ht="13.5">
      <c r="D727" s="644"/>
    </row>
    <row r="728" ht="13.5">
      <c r="D728" s="644"/>
    </row>
    <row r="729" ht="13.5">
      <c r="D729" s="644"/>
    </row>
    <row r="730" ht="13.5">
      <c r="D730" s="644"/>
    </row>
    <row r="731" ht="13.5">
      <c r="D731" s="644"/>
    </row>
    <row r="732" ht="13.5">
      <c r="D732" s="644"/>
    </row>
    <row r="733" ht="13.5">
      <c r="D733" s="644"/>
    </row>
    <row r="734" ht="13.5">
      <c r="D734" s="644"/>
    </row>
    <row r="735" ht="13.5">
      <c r="D735" s="644"/>
    </row>
    <row r="736" ht="13.5">
      <c r="D736" s="644"/>
    </row>
    <row r="737" ht="13.5">
      <c r="D737" s="644"/>
    </row>
    <row r="738" ht="13.5">
      <c r="D738" s="644"/>
    </row>
    <row r="739" ht="13.5">
      <c r="D739" s="644"/>
    </row>
    <row r="740" ht="13.5">
      <c r="D740" s="644"/>
    </row>
    <row r="741" ht="13.5">
      <c r="D741" s="644"/>
    </row>
    <row r="742" ht="13.5">
      <c r="D742" s="644"/>
    </row>
    <row r="743" ht="13.5">
      <c r="D743" s="644"/>
    </row>
    <row r="744" ht="13.5">
      <c r="D744" s="644"/>
    </row>
    <row r="745" ht="13.5">
      <c r="D745" s="644"/>
    </row>
    <row r="746" ht="13.5">
      <c r="D746" s="644"/>
    </row>
    <row r="747" ht="13.5">
      <c r="D747" s="644"/>
    </row>
    <row r="748" ht="13.5">
      <c r="D748" s="644"/>
    </row>
    <row r="749" ht="13.5">
      <c r="D749" s="644"/>
    </row>
    <row r="750" ht="13.5">
      <c r="D750" s="644"/>
    </row>
    <row r="751" ht="13.5">
      <c r="D751" s="644"/>
    </row>
    <row r="752" ht="13.5">
      <c r="D752" s="644"/>
    </row>
    <row r="753" ht="13.5">
      <c r="D753" s="644"/>
    </row>
    <row r="754" ht="13.5">
      <c r="D754" s="644"/>
    </row>
    <row r="755" ht="13.5">
      <c r="D755" s="644"/>
    </row>
    <row r="756" ht="13.5">
      <c r="D756" s="644"/>
    </row>
    <row r="757" ht="13.5">
      <c r="D757" s="644"/>
    </row>
    <row r="758" ht="13.5">
      <c r="D758" s="644"/>
    </row>
    <row r="759" ht="13.5">
      <c r="D759" s="644"/>
    </row>
    <row r="760" ht="13.5">
      <c r="D760" s="644"/>
    </row>
    <row r="761" ht="13.5">
      <c r="D761" s="644"/>
    </row>
    <row r="762" ht="13.5">
      <c r="D762" s="644"/>
    </row>
    <row r="763" ht="13.5">
      <c r="D763" s="644"/>
    </row>
    <row r="764" ht="13.5">
      <c r="D764" s="644"/>
    </row>
    <row r="765" ht="13.5">
      <c r="D765" s="644"/>
    </row>
    <row r="766" ht="13.5">
      <c r="D766" s="644"/>
    </row>
    <row r="767" ht="13.5">
      <c r="D767" s="644"/>
    </row>
    <row r="768" ht="13.5">
      <c r="D768" s="644"/>
    </row>
    <row r="769" ht="13.5">
      <c r="D769" s="644"/>
    </row>
    <row r="770" ht="13.5">
      <c r="D770" s="644"/>
    </row>
    <row r="771" ht="13.5">
      <c r="D771" s="644"/>
    </row>
    <row r="772" ht="13.5">
      <c r="D772" s="644"/>
    </row>
    <row r="773" ht="13.5">
      <c r="D773" s="644"/>
    </row>
    <row r="774" ht="13.5">
      <c r="D774" s="644"/>
    </row>
    <row r="775" ht="13.5">
      <c r="D775" s="644"/>
    </row>
    <row r="776" ht="13.5">
      <c r="D776" s="644"/>
    </row>
    <row r="777" ht="13.5">
      <c r="D777" s="644"/>
    </row>
    <row r="778" ht="13.5">
      <c r="D778" s="644"/>
    </row>
    <row r="779" ht="13.5">
      <c r="D779" s="644"/>
    </row>
    <row r="780" ht="13.5">
      <c r="D780" s="644"/>
    </row>
    <row r="781" ht="13.5">
      <c r="D781" s="644"/>
    </row>
    <row r="782" ht="13.5">
      <c r="D782" s="644"/>
    </row>
    <row r="783" ht="13.5">
      <c r="D783" s="644"/>
    </row>
    <row r="784" ht="13.5">
      <c r="D784" s="644"/>
    </row>
    <row r="785" ht="13.5">
      <c r="D785" s="644"/>
    </row>
    <row r="786" ht="13.5">
      <c r="D786" s="644"/>
    </row>
    <row r="787" ht="13.5">
      <c r="D787" s="644"/>
    </row>
    <row r="788" ht="13.5">
      <c r="D788" s="644"/>
    </row>
    <row r="789" ht="13.5">
      <c r="D789" s="644"/>
    </row>
    <row r="790" ht="13.5">
      <c r="D790" s="644"/>
    </row>
    <row r="791" ht="13.5">
      <c r="D791" s="644"/>
    </row>
    <row r="792" ht="13.5">
      <c r="D792" s="644"/>
    </row>
    <row r="793" ht="13.5">
      <c r="D793" s="644"/>
    </row>
    <row r="794" ht="13.5">
      <c r="D794" s="644"/>
    </row>
    <row r="795" ht="13.5">
      <c r="D795" s="644"/>
    </row>
    <row r="796" ht="13.5">
      <c r="D796" s="644"/>
    </row>
    <row r="797" ht="13.5">
      <c r="D797" s="644"/>
    </row>
    <row r="798" ht="13.5">
      <c r="D798" s="644"/>
    </row>
    <row r="799" ht="13.5">
      <c r="D799" s="644"/>
    </row>
    <row r="800" ht="13.5">
      <c r="D800" s="644"/>
    </row>
    <row r="801" ht="13.5">
      <c r="D801" s="644"/>
    </row>
    <row r="802" ht="13.5">
      <c r="D802" s="644"/>
    </row>
    <row r="803" ht="13.5">
      <c r="D803" s="644"/>
    </row>
    <row r="804" ht="13.5">
      <c r="D804" s="644"/>
    </row>
    <row r="805" ht="13.5">
      <c r="D805" s="644"/>
    </row>
    <row r="806" ht="13.5">
      <c r="D806" s="644"/>
    </row>
    <row r="807" ht="13.5">
      <c r="D807" s="644"/>
    </row>
    <row r="808" ht="13.5">
      <c r="D808" s="644"/>
    </row>
    <row r="809" ht="13.5">
      <c r="D809" s="644"/>
    </row>
    <row r="810" ht="13.5">
      <c r="D810" s="644"/>
    </row>
    <row r="811" ht="13.5">
      <c r="D811" s="644"/>
    </row>
    <row r="812" ht="13.5">
      <c r="D812" s="644"/>
    </row>
    <row r="813" ht="13.5">
      <c r="D813" s="644"/>
    </row>
    <row r="814" ht="13.5">
      <c r="D814" s="644"/>
    </row>
    <row r="815" ht="13.5">
      <c r="D815" s="644"/>
    </row>
    <row r="816" ht="13.5">
      <c r="D816" s="644"/>
    </row>
    <row r="817" ht="13.5">
      <c r="D817" s="644"/>
    </row>
    <row r="818" ht="13.5">
      <c r="D818" s="644"/>
    </row>
    <row r="819" ht="13.5">
      <c r="D819" s="644"/>
    </row>
    <row r="820" ht="13.5">
      <c r="D820" s="644"/>
    </row>
    <row r="821" ht="13.5">
      <c r="D821" s="644"/>
    </row>
    <row r="822" ht="13.5">
      <c r="D822" s="644"/>
    </row>
    <row r="823" ht="13.5">
      <c r="D823" s="644"/>
    </row>
    <row r="824" ht="13.5">
      <c r="D824" s="644"/>
    </row>
    <row r="825" ht="13.5">
      <c r="D825" s="644"/>
    </row>
    <row r="826" ht="13.5">
      <c r="D826" s="644"/>
    </row>
    <row r="827" ht="13.5">
      <c r="D827" s="644"/>
    </row>
    <row r="828" ht="13.5">
      <c r="D828" s="644"/>
    </row>
    <row r="829" ht="13.5">
      <c r="D829" s="644"/>
    </row>
    <row r="830" ht="13.5">
      <c r="D830" s="644"/>
    </row>
    <row r="831" ht="13.5">
      <c r="D831" s="644"/>
    </row>
    <row r="832" ht="13.5">
      <c r="D832" s="644"/>
    </row>
    <row r="833" ht="13.5">
      <c r="D833" s="644"/>
    </row>
    <row r="834" ht="13.5">
      <c r="D834" s="644"/>
    </row>
    <row r="835" ht="13.5">
      <c r="D835" s="644"/>
    </row>
    <row r="836" ht="13.5">
      <c r="D836" s="644"/>
    </row>
    <row r="837" ht="13.5">
      <c r="D837" s="644"/>
    </row>
    <row r="838" ht="13.5">
      <c r="D838" s="644"/>
    </row>
    <row r="839" ht="13.5">
      <c r="D839" s="644"/>
    </row>
    <row r="840" ht="13.5">
      <c r="D840" s="644"/>
    </row>
    <row r="841" ht="13.5">
      <c r="D841" s="644"/>
    </row>
    <row r="842" ht="13.5">
      <c r="D842" s="644"/>
    </row>
    <row r="843" ht="13.5">
      <c r="D843" s="644"/>
    </row>
    <row r="844" ht="13.5">
      <c r="D844" s="644"/>
    </row>
    <row r="845" ht="13.5">
      <c r="D845" s="644"/>
    </row>
    <row r="846" ht="13.5">
      <c r="D846" s="644"/>
    </row>
    <row r="847" ht="13.5">
      <c r="D847" s="644"/>
    </row>
    <row r="848" ht="13.5">
      <c r="D848" s="644"/>
    </row>
    <row r="849" ht="13.5">
      <c r="D849" s="644"/>
    </row>
    <row r="850" ht="13.5">
      <c r="D850" s="644"/>
    </row>
    <row r="851" ht="13.5">
      <c r="D851" s="644"/>
    </row>
    <row r="852" ht="13.5">
      <c r="D852" s="644"/>
    </row>
    <row r="853" ht="13.5">
      <c r="D853" s="644"/>
    </row>
    <row r="854" ht="13.5">
      <c r="D854" s="644"/>
    </row>
    <row r="855" ht="13.5">
      <c r="D855" s="644"/>
    </row>
    <row r="856" ht="13.5">
      <c r="D856" s="644"/>
    </row>
    <row r="857" ht="13.5">
      <c r="D857" s="644"/>
    </row>
    <row r="858" ht="13.5">
      <c r="D858" s="644"/>
    </row>
    <row r="859" ht="13.5">
      <c r="D859" s="644"/>
    </row>
    <row r="860" ht="13.5">
      <c r="D860" s="644"/>
    </row>
    <row r="861" ht="13.5">
      <c r="D861" s="644"/>
    </row>
    <row r="862" ht="13.5">
      <c r="D862" s="644"/>
    </row>
    <row r="863" ht="13.5">
      <c r="D863" s="644"/>
    </row>
    <row r="864" ht="13.5">
      <c r="D864" s="644"/>
    </row>
    <row r="865" ht="13.5">
      <c r="D865" s="644"/>
    </row>
    <row r="866" ht="13.5">
      <c r="D866" s="644"/>
    </row>
    <row r="867" ht="13.5">
      <c r="D867" s="644"/>
    </row>
    <row r="868" ht="13.5">
      <c r="D868" s="644"/>
    </row>
    <row r="869" ht="13.5">
      <c r="D869" s="644"/>
    </row>
    <row r="870" ht="13.5">
      <c r="D870" s="644"/>
    </row>
    <row r="871" ht="13.5">
      <c r="D871" s="644"/>
    </row>
    <row r="872" ht="13.5">
      <c r="D872" s="644"/>
    </row>
    <row r="873" ht="13.5">
      <c r="D873" s="644"/>
    </row>
    <row r="874" ht="13.5">
      <c r="D874" s="644"/>
    </row>
    <row r="875" ht="13.5">
      <c r="D875" s="644"/>
    </row>
    <row r="876" ht="13.5">
      <c r="D876" s="644"/>
    </row>
    <row r="877" ht="13.5">
      <c r="D877" s="644"/>
    </row>
    <row r="878" ht="13.5">
      <c r="D878" s="644"/>
    </row>
    <row r="879" ht="13.5">
      <c r="D879" s="644"/>
    </row>
    <row r="880" ht="13.5">
      <c r="D880" s="644"/>
    </row>
    <row r="881" ht="13.5">
      <c r="D881" s="644"/>
    </row>
    <row r="882" ht="13.5">
      <c r="D882" s="644"/>
    </row>
    <row r="883" ht="13.5">
      <c r="D883" s="644"/>
    </row>
    <row r="884" ht="13.5">
      <c r="D884" s="644"/>
    </row>
    <row r="885" ht="13.5">
      <c r="D885" s="644"/>
    </row>
    <row r="886" ht="13.5">
      <c r="D886" s="644"/>
    </row>
    <row r="887" ht="13.5">
      <c r="D887" s="644"/>
    </row>
    <row r="888" ht="13.5">
      <c r="D888" s="644"/>
    </row>
    <row r="889" ht="13.5">
      <c r="D889" s="644"/>
    </row>
    <row r="890" ht="13.5">
      <c r="D890" s="644"/>
    </row>
    <row r="891" ht="13.5">
      <c r="D891" s="644"/>
    </row>
    <row r="892" ht="13.5">
      <c r="D892" s="644"/>
    </row>
    <row r="893" ht="13.5">
      <c r="D893" s="644"/>
    </row>
    <row r="894" ht="13.5">
      <c r="D894" s="644"/>
    </row>
    <row r="895" ht="13.5">
      <c r="D895" s="644"/>
    </row>
    <row r="896" ht="13.5">
      <c r="D896" s="644"/>
    </row>
    <row r="897" ht="13.5">
      <c r="D897" s="644"/>
    </row>
    <row r="898" ht="13.5">
      <c r="D898" s="644"/>
    </row>
    <row r="899" ht="13.5">
      <c r="D899" s="644"/>
    </row>
    <row r="900" ht="13.5">
      <c r="D900" s="644"/>
    </row>
    <row r="901" ht="13.5">
      <c r="D901" s="644"/>
    </row>
    <row r="902" ht="13.5">
      <c r="D902" s="644"/>
    </row>
    <row r="903" ht="13.5">
      <c r="D903" s="644"/>
    </row>
    <row r="904" ht="13.5">
      <c r="D904" s="644"/>
    </row>
    <row r="905" ht="13.5">
      <c r="D905" s="644"/>
    </row>
    <row r="906" ht="13.5">
      <c r="D906" s="644"/>
    </row>
    <row r="907" ht="13.5">
      <c r="D907" s="644"/>
    </row>
    <row r="908" ht="13.5">
      <c r="D908" s="644"/>
    </row>
    <row r="909" ht="13.5">
      <c r="D909" s="644"/>
    </row>
    <row r="910" ht="13.5">
      <c r="D910" s="644"/>
    </row>
    <row r="911" ht="13.5">
      <c r="D911" s="644"/>
    </row>
    <row r="912" ht="13.5">
      <c r="D912" s="644"/>
    </row>
    <row r="913" ht="13.5">
      <c r="D913" s="644"/>
    </row>
    <row r="914" ht="13.5">
      <c r="D914" s="644"/>
    </row>
    <row r="915" ht="13.5">
      <c r="D915" s="644"/>
    </row>
    <row r="916" ht="13.5">
      <c r="D916" s="644"/>
    </row>
    <row r="917" ht="13.5">
      <c r="D917" s="644"/>
    </row>
    <row r="918" ht="13.5">
      <c r="D918" s="644"/>
    </row>
    <row r="919" ht="13.5">
      <c r="D919" s="644"/>
    </row>
    <row r="920" ht="13.5">
      <c r="D920" s="644"/>
    </row>
    <row r="921" ht="13.5">
      <c r="D921" s="644"/>
    </row>
    <row r="922" ht="13.5">
      <c r="D922" s="644"/>
    </row>
    <row r="923" ht="13.5">
      <c r="D923" s="644"/>
    </row>
    <row r="924" ht="13.5">
      <c r="D924" s="644"/>
    </row>
    <row r="925" ht="13.5">
      <c r="D925" s="644"/>
    </row>
    <row r="926" ht="13.5">
      <c r="D926" s="644"/>
    </row>
    <row r="927" ht="13.5">
      <c r="D927" s="644"/>
    </row>
    <row r="928" ht="13.5">
      <c r="D928" s="644"/>
    </row>
    <row r="929" ht="13.5">
      <c r="D929" s="644"/>
    </row>
    <row r="930" ht="13.5">
      <c r="D930" s="644"/>
    </row>
    <row r="931" ht="13.5">
      <c r="D931" s="644"/>
    </row>
    <row r="932" ht="13.5">
      <c r="D932" s="644"/>
    </row>
    <row r="933" ht="13.5">
      <c r="D933" s="644"/>
    </row>
    <row r="934" ht="13.5">
      <c r="D934" s="644"/>
    </row>
    <row r="935" ht="13.5">
      <c r="D935" s="644"/>
    </row>
    <row r="936" ht="13.5">
      <c r="D936" s="644"/>
    </row>
    <row r="937" ht="13.5">
      <c r="D937" s="644"/>
    </row>
    <row r="938" ht="13.5">
      <c r="D938" s="644"/>
    </row>
    <row r="939" ht="13.5">
      <c r="D939" s="644"/>
    </row>
    <row r="940" ht="13.5">
      <c r="D940" s="644"/>
    </row>
    <row r="941" ht="13.5">
      <c r="D941" s="644"/>
    </row>
    <row r="942" ht="13.5">
      <c r="D942" s="644"/>
    </row>
    <row r="943" ht="13.5">
      <c r="D943" s="644"/>
    </row>
    <row r="944" ht="13.5">
      <c r="D944" s="644"/>
    </row>
    <row r="945" ht="13.5">
      <c r="D945" s="644"/>
    </row>
    <row r="946" ht="13.5">
      <c r="D946" s="644"/>
    </row>
    <row r="947" ht="13.5">
      <c r="D947" s="644"/>
    </row>
    <row r="948" ht="13.5">
      <c r="D948" s="644"/>
    </row>
    <row r="949" ht="13.5">
      <c r="D949" s="644"/>
    </row>
    <row r="950" ht="13.5">
      <c r="D950" s="644"/>
    </row>
    <row r="951" ht="13.5">
      <c r="D951" s="644"/>
    </row>
    <row r="952" ht="13.5">
      <c r="D952" s="644"/>
    </row>
    <row r="953" ht="13.5">
      <c r="D953" s="644"/>
    </row>
    <row r="954" ht="13.5">
      <c r="D954" s="644"/>
    </row>
    <row r="955" ht="13.5">
      <c r="D955" s="644"/>
    </row>
    <row r="956" ht="13.5">
      <c r="D956" s="644"/>
    </row>
    <row r="957" ht="13.5">
      <c r="D957" s="644"/>
    </row>
    <row r="958" ht="13.5">
      <c r="D958" s="644"/>
    </row>
    <row r="959" ht="13.5">
      <c r="D959" s="644"/>
    </row>
    <row r="960" ht="13.5">
      <c r="D960" s="644"/>
    </row>
    <row r="961" ht="13.5">
      <c r="D961" s="644"/>
    </row>
    <row r="962" ht="13.5">
      <c r="D962" s="644"/>
    </row>
    <row r="963" ht="13.5">
      <c r="D963" s="644"/>
    </row>
    <row r="964" ht="13.5">
      <c r="D964" s="644"/>
    </row>
    <row r="965" ht="13.5">
      <c r="D965" s="644"/>
    </row>
    <row r="966" ht="13.5">
      <c r="D966" s="644"/>
    </row>
    <row r="967" ht="13.5">
      <c r="D967" s="644"/>
    </row>
    <row r="968" ht="13.5">
      <c r="D968" s="644"/>
    </row>
    <row r="969" ht="13.5">
      <c r="D969" s="644"/>
    </row>
    <row r="970" ht="13.5">
      <c r="D970" s="644"/>
    </row>
    <row r="971" ht="13.5">
      <c r="D971" s="644"/>
    </row>
    <row r="972" ht="13.5">
      <c r="D972" s="644"/>
    </row>
    <row r="973" ht="13.5">
      <c r="D973" s="644"/>
    </row>
    <row r="974" ht="13.5">
      <c r="D974" s="644"/>
    </row>
    <row r="975" ht="13.5">
      <c r="D975" s="644"/>
    </row>
    <row r="976" ht="13.5">
      <c r="D976" s="644"/>
    </row>
    <row r="977" ht="13.5">
      <c r="D977" s="644"/>
    </row>
    <row r="978" ht="13.5">
      <c r="D978" s="644"/>
    </row>
    <row r="979" ht="13.5">
      <c r="D979" s="644"/>
    </row>
    <row r="980" ht="13.5">
      <c r="D980" s="644"/>
    </row>
    <row r="981" ht="13.5">
      <c r="D981" s="644"/>
    </row>
    <row r="982" ht="13.5">
      <c r="D982" s="644"/>
    </row>
    <row r="983" ht="13.5">
      <c r="D983" s="644"/>
    </row>
    <row r="984" ht="13.5">
      <c r="D984" s="644"/>
    </row>
    <row r="985" ht="13.5">
      <c r="D985" s="644"/>
    </row>
    <row r="986" ht="13.5">
      <c r="D986" s="644"/>
    </row>
    <row r="987" ht="13.5">
      <c r="D987" s="644"/>
    </row>
    <row r="988" ht="13.5">
      <c r="D988" s="644"/>
    </row>
    <row r="989" ht="13.5">
      <c r="D989" s="644"/>
    </row>
    <row r="990" ht="13.5">
      <c r="D990" s="644"/>
    </row>
    <row r="991" ht="13.5">
      <c r="D991" s="644"/>
    </row>
    <row r="992" ht="13.5">
      <c r="D992" s="644"/>
    </row>
    <row r="993" ht="13.5">
      <c r="D993" s="644"/>
    </row>
    <row r="994" ht="13.5">
      <c r="D994" s="644"/>
    </row>
    <row r="995" ht="13.5">
      <c r="D995" s="644"/>
    </row>
    <row r="996" ht="13.5">
      <c r="D996" s="644"/>
    </row>
    <row r="997" ht="13.5">
      <c r="D997" s="644"/>
    </row>
    <row r="998" ht="13.5">
      <c r="D998" s="644"/>
    </row>
    <row r="999" ht="13.5">
      <c r="D999" s="644"/>
    </row>
    <row r="1000" ht="13.5">
      <c r="D1000" s="644"/>
    </row>
    <row r="1001" ht="13.5">
      <c r="D1001" s="644"/>
    </row>
    <row r="1002" ht="13.5">
      <c r="D1002" s="644"/>
    </row>
    <row r="1003" ht="13.5">
      <c r="D1003" s="644"/>
    </row>
    <row r="1004" ht="13.5">
      <c r="D1004" s="644"/>
    </row>
    <row r="1005" ht="13.5">
      <c r="D1005" s="644"/>
    </row>
    <row r="1006" ht="13.5">
      <c r="D1006" s="644"/>
    </row>
    <row r="1007" ht="13.5">
      <c r="D1007" s="644"/>
    </row>
    <row r="1008" ht="13.5">
      <c r="D1008" s="644"/>
    </row>
    <row r="1009" ht="13.5">
      <c r="D1009" s="644"/>
    </row>
    <row r="1010" ht="13.5">
      <c r="D1010" s="644"/>
    </row>
    <row r="1011" ht="13.5">
      <c r="D1011" s="644"/>
    </row>
    <row r="1012" ht="13.5">
      <c r="D1012" s="644"/>
    </row>
    <row r="1013" ht="13.5">
      <c r="D1013" s="644"/>
    </row>
    <row r="1014" ht="13.5">
      <c r="D1014" s="644"/>
    </row>
    <row r="1015" ht="13.5">
      <c r="D1015" s="644"/>
    </row>
    <row r="1016" ht="13.5">
      <c r="D1016" s="644"/>
    </row>
    <row r="1017" ht="13.5">
      <c r="D1017" s="644"/>
    </row>
    <row r="1018" ht="13.5">
      <c r="D1018" s="644"/>
    </row>
    <row r="1019" ht="13.5">
      <c r="D1019" s="644"/>
    </row>
    <row r="1020" ht="13.5">
      <c r="D1020" s="644"/>
    </row>
    <row r="1021" ht="13.5">
      <c r="D1021" s="644"/>
    </row>
    <row r="1022" ht="13.5">
      <c r="D1022" s="644"/>
    </row>
    <row r="1023" ht="13.5">
      <c r="D1023" s="644"/>
    </row>
    <row r="1024" ht="13.5">
      <c r="D1024" s="644"/>
    </row>
    <row r="1025" ht="13.5">
      <c r="D1025" s="644"/>
    </row>
    <row r="1026" ht="13.5">
      <c r="D1026" s="644"/>
    </row>
    <row r="1027" ht="13.5">
      <c r="D1027" s="644"/>
    </row>
    <row r="1028" ht="13.5">
      <c r="D1028" s="644"/>
    </row>
    <row r="1029" ht="13.5">
      <c r="D1029" s="644"/>
    </row>
    <row r="1030" ht="13.5">
      <c r="D1030" s="644"/>
    </row>
    <row r="1031" ht="13.5">
      <c r="D1031" s="644"/>
    </row>
    <row r="1032" ht="13.5">
      <c r="D1032" s="644"/>
    </row>
    <row r="1033" ht="13.5">
      <c r="D1033" s="644"/>
    </row>
    <row r="1034" ht="13.5">
      <c r="D1034" s="644"/>
    </row>
    <row r="1035" ht="13.5">
      <c r="D1035" s="644"/>
    </row>
    <row r="1036" ht="13.5">
      <c r="D1036" s="644"/>
    </row>
    <row r="1037" ht="13.5">
      <c r="D1037" s="644"/>
    </row>
    <row r="1038" ht="13.5">
      <c r="D1038" s="644"/>
    </row>
    <row r="1039" ht="13.5">
      <c r="D1039" s="644"/>
    </row>
    <row r="1040" ht="13.5">
      <c r="D1040" s="644"/>
    </row>
    <row r="1041" ht="13.5">
      <c r="D1041" s="644"/>
    </row>
    <row r="1042" ht="13.5">
      <c r="D1042" s="644"/>
    </row>
    <row r="1043" ht="13.5">
      <c r="D1043" s="644"/>
    </row>
    <row r="1044" ht="13.5">
      <c r="D1044" s="644"/>
    </row>
    <row r="1045" ht="13.5">
      <c r="D1045" s="644"/>
    </row>
    <row r="1046" ht="13.5">
      <c r="D1046" s="644"/>
    </row>
    <row r="1047" ht="13.5">
      <c r="D1047" s="644"/>
    </row>
    <row r="1048" ht="13.5">
      <c r="D1048" s="644"/>
    </row>
    <row r="1049" ht="13.5">
      <c r="D1049" s="644"/>
    </row>
    <row r="1050" ht="13.5">
      <c r="D1050" s="644"/>
    </row>
    <row r="1051" ht="13.5">
      <c r="D1051" s="644"/>
    </row>
    <row r="1052" ht="13.5">
      <c r="D1052" s="644"/>
    </row>
    <row r="1053" ht="13.5">
      <c r="D1053" s="644"/>
    </row>
    <row r="1054" ht="13.5">
      <c r="D1054" s="644"/>
    </row>
    <row r="1055" ht="13.5">
      <c r="D1055" s="644"/>
    </row>
    <row r="1056" ht="13.5">
      <c r="D1056" s="644"/>
    </row>
    <row r="1057" ht="13.5">
      <c r="D1057" s="644"/>
    </row>
    <row r="1058" ht="13.5">
      <c r="D1058" s="644"/>
    </row>
    <row r="1059" ht="13.5">
      <c r="D1059" s="644"/>
    </row>
    <row r="1060" ht="13.5">
      <c r="D1060" s="644"/>
    </row>
    <row r="1061" ht="13.5">
      <c r="D1061" s="644"/>
    </row>
    <row r="1062" ht="13.5">
      <c r="D1062" s="644"/>
    </row>
    <row r="1063" ht="13.5">
      <c r="D1063" s="644"/>
    </row>
    <row r="1064" ht="13.5">
      <c r="D1064" s="644"/>
    </row>
    <row r="1065" ht="13.5">
      <c r="D1065" s="644"/>
    </row>
    <row r="1066" ht="13.5">
      <c r="D1066" s="644"/>
    </row>
    <row r="1067" ht="13.5">
      <c r="D1067" s="644"/>
    </row>
    <row r="1068" ht="13.5">
      <c r="D1068" s="644"/>
    </row>
    <row r="1069" ht="13.5">
      <c r="D1069" s="644"/>
    </row>
    <row r="1070" ht="13.5">
      <c r="D1070" s="644"/>
    </row>
    <row r="1071" ht="13.5">
      <c r="D1071" s="644"/>
    </row>
    <row r="1072" ht="13.5">
      <c r="D1072" s="644"/>
    </row>
    <row r="1073" ht="13.5">
      <c r="D1073" s="644"/>
    </row>
    <row r="1074" ht="13.5">
      <c r="D1074" s="644"/>
    </row>
    <row r="1075" ht="13.5">
      <c r="D1075" s="644"/>
    </row>
    <row r="1076" ht="13.5">
      <c r="D1076" s="644"/>
    </row>
    <row r="1077" ht="13.5">
      <c r="D1077" s="644"/>
    </row>
    <row r="1078" ht="13.5">
      <c r="D1078" s="644"/>
    </row>
    <row r="1079" ht="13.5">
      <c r="D1079" s="644"/>
    </row>
    <row r="1080" ht="13.5">
      <c r="D1080" s="644"/>
    </row>
    <row r="1081" ht="13.5">
      <c r="D1081" s="644"/>
    </row>
    <row r="1082" ht="13.5">
      <c r="D1082" s="644"/>
    </row>
    <row r="1083" ht="13.5">
      <c r="D1083" s="644"/>
    </row>
    <row r="1084" ht="13.5">
      <c r="D1084" s="644"/>
    </row>
    <row r="1085" ht="13.5">
      <c r="D1085" s="644"/>
    </row>
    <row r="1086" ht="13.5">
      <c r="D1086" s="644"/>
    </row>
    <row r="1087" ht="13.5">
      <c r="D1087" s="644"/>
    </row>
    <row r="1088" ht="13.5">
      <c r="D1088" s="644"/>
    </row>
    <row r="1089" ht="13.5">
      <c r="D1089" s="644"/>
    </row>
    <row r="1090" ht="13.5">
      <c r="D1090" s="644"/>
    </row>
    <row r="1091" ht="13.5">
      <c r="D1091" s="644"/>
    </row>
    <row r="1092" ht="13.5">
      <c r="D1092" s="644"/>
    </row>
    <row r="1093" ht="13.5">
      <c r="D1093" s="644"/>
    </row>
    <row r="1094" ht="13.5">
      <c r="D1094" s="644"/>
    </row>
    <row r="1095" ht="13.5">
      <c r="D1095" s="644"/>
    </row>
    <row r="1096" ht="13.5">
      <c r="D1096" s="644"/>
    </row>
    <row r="1097" ht="13.5">
      <c r="D1097" s="644"/>
    </row>
    <row r="1098" ht="13.5">
      <c r="D1098" s="644"/>
    </row>
    <row r="1099" ht="13.5">
      <c r="D1099" s="644"/>
    </row>
    <row r="1100" ht="13.5">
      <c r="D1100" s="644"/>
    </row>
    <row r="1101" ht="13.5">
      <c r="D1101" s="644"/>
    </row>
    <row r="1102" ht="13.5">
      <c r="D1102" s="644"/>
    </row>
    <row r="1103" ht="13.5">
      <c r="D1103" s="644"/>
    </row>
    <row r="1104" ht="13.5">
      <c r="D1104" s="644"/>
    </row>
    <row r="1105" ht="13.5">
      <c r="D1105" s="644"/>
    </row>
    <row r="1106" ht="13.5">
      <c r="D1106" s="644"/>
    </row>
    <row r="1107" ht="13.5">
      <c r="D1107" s="644"/>
    </row>
    <row r="1108" ht="13.5">
      <c r="D1108" s="644"/>
    </row>
    <row r="1109" ht="13.5">
      <c r="D1109" s="644"/>
    </row>
    <row r="1110" ht="13.5">
      <c r="D1110" s="644"/>
    </row>
    <row r="1111" ht="13.5">
      <c r="D1111" s="644"/>
    </row>
    <row r="1112" ht="13.5">
      <c r="D1112" s="644"/>
    </row>
    <row r="1113" ht="13.5">
      <c r="D1113" s="644"/>
    </row>
    <row r="1114" ht="13.5">
      <c r="D1114" s="644"/>
    </row>
    <row r="1115" ht="13.5">
      <c r="D1115" s="644"/>
    </row>
    <row r="1116" ht="13.5">
      <c r="D1116" s="644"/>
    </row>
    <row r="1117" ht="13.5">
      <c r="D1117" s="644"/>
    </row>
    <row r="1118" ht="13.5">
      <c r="D1118" s="644"/>
    </row>
    <row r="1119" ht="13.5">
      <c r="D1119" s="644"/>
    </row>
    <row r="1120" ht="13.5">
      <c r="D1120" s="644"/>
    </row>
    <row r="1121" ht="13.5">
      <c r="D1121" s="644"/>
    </row>
    <row r="1122" ht="13.5">
      <c r="D1122" s="644"/>
    </row>
    <row r="1123" ht="13.5">
      <c r="D1123" s="644"/>
    </row>
    <row r="1124" ht="13.5">
      <c r="D1124" s="644"/>
    </row>
    <row r="1125" ht="13.5">
      <c r="D1125" s="644"/>
    </row>
    <row r="1126" ht="13.5">
      <c r="D1126" s="644"/>
    </row>
    <row r="1127" ht="13.5">
      <c r="D1127" s="644"/>
    </row>
    <row r="1128" ht="13.5">
      <c r="D1128" s="644"/>
    </row>
    <row r="1129" ht="13.5">
      <c r="D1129" s="644"/>
    </row>
    <row r="1130" ht="13.5">
      <c r="D1130" s="644"/>
    </row>
    <row r="1131" ht="13.5">
      <c r="D1131" s="644"/>
    </row>
    <row r="1132" ht="13.5">
      <c r="D1132" s="644"/>
    </row>
    <row r="1133" ht="13.5">
      <c r="D1133" s="644"/>
    </row>
    <row r="1134" ht="13.5">
      <c r="D1134" s="644"/>
    </row>
    <row r="1135" ht="13.5">
      <c r="D1135" s="644"/>
    </row>
    <row r="1136" ht="13.5">
      <c r="D1136" s="644"/>
    </row>
    <row r="1137" ht="13.5">
      <c r="D1137" s="644"/>
    </row>
    <row r="1138" ht="13.5">
      <c r="D1138" s="644"/>
    </row>
    <row r="1139" ht="13.5">
      <c r="D1139" s="644"/>
    </row>
    <row r="1140" ht="13.5">
      <c r="D1140" s="644"/>
    </row>
    <row r="1141" ht="13.5">
      <c r="D1141" s="644"/>
    </row>
    <row r="1142" ht="13.5">
      <c r="D1142" s="644"/>
    </row>
    <row r="1143" ht="13.5">
      <c r="D1143" s="644"/>
    </row>
    <row r="1144" ht="13.5">
      <c r="D1144" s="644"/>
    </row>
    <row r="1145" ht="13.5">
      <c r="D1145" s="644"/>
    </row>
    <row r="1146" ht="13.5">
      <c r="D1146" s="644"/>
    </row>
    <row r="1147" ht="13.5">
      <c r="D1147" s="644"/>
    </row>
    <row r="1148" ht="13.5">
      <c r="D1148" s="644"/>
    </row>
    <row r="1149" ht="13.5">
      <c r="D1149" s="644"/>
    </row>
    <row r="1150" ht="13.5">
      <c r="D1150" s="644"/>
    </row>
    <row r="1151" ht="13.5">
      <c r="D1151" s="644"/>
    </row>
    <row r="1152" ht="13.5">
      <c r="D1152" s="644"/>
    </row>
    <row r="1153" ht="13.5">
      <c r="D1153" s="644"/>
    </row>
    <row r="1154" ht="13.5">
      <c r="D1154" s="644"/>
    </row>
    <row r="1155" ht="13.5">
      <c r="D1155" s="644"/>
    </row>
    <row r="1156" ht="13.5">
      <c r="D1156" s="644"/>
    </row>
    <row r="1157" ht="13.5">
      <c r="D1157" s="644"/>
    </row>
    <row r="1158" ht="13.5">
      <c r="D1158" s="644"/>
    </row>
    <row r="1159" ht="13.5">
      <c r="D1159" s="644"/>
    </row>
    <row r="1160" ht="13.5">
      <c r="D1160" s="644"/>
    </row>
    <row r="1161" ht="13.5">
      <c r="D1161" s="644"/>
    </row>
    <row r="1162" ht="13.5">
      <c r="D1162" s="644"/>
    </row>
    <row r="1163" ht="13.5">
      <c r="D1163" s="644"/>
    </row>
    <row r="1164" ht="13.5">
      <c r="D1164" s="644"/>
    </row>
    <row r="1165" ht="13.5">
      <c r="D1165" s="644"/>
    </row>
    <row r="1166" ht="13.5">
      <c r="D1166" s="644"/>
    </row>
    <row r="1167" ht="13.5">
      <c r="D1167" s="644"/>
    </row>
    <row r="1168" ht="13.5">
      <c r="D1168" s="644"/>
    </row>
    <row r="1169" ht="13.5">
      <c r="D1169" s="644"/>
    </row>
    <row r="1170" ht="13.5">
      <c r="D1170" s="644"/>
    </row>
    <row r="1171" ht="13.5">
      <c r="D1171" s="644"/>
    </row>
    <row r="1172" ht="13.5">
      <c r="D1172" s="644"/>
    </row>
    <row r="1173" ht="13.5">
      <c r="D1173" s="644"/>
    </row>
    <row r="1174" ht="13.5">
      <c r="D1174" s="644"/>
    </row>
    <row r="1175" ht="13.5">
      <c r="D1175" s="644"/>
    </row>
    <row r="1176" ht="13.5">
      <c r="D1176" s="644"/>
    </row>
    <row r="1177" ht="13.5">
      <c r="D1177" s="644"/>
    </row>
    <row r="1178" ht="13.5">
      <c r="D1178" s="644"/>
    </row>
    <row r="1179" ht="13.5">
      <c r="D1179" s="644"/>
    </row>
    <row r="1180" ht="13.5">
      <c r="D1180" s="644"/>
    </row>
    <row r="1181" ht="13.5">
      <c r="D1181" s="644"/>
    </row>
    <row r="1182" ht="13.5">
      <c r="D1182" s="644"/>
    </row>
    <row r="1183" ht="13.5">
      <c r="D1183" s="644"/>
    </row>
    <row r="1184" ht="13.5">
      <c r="D1184" s="644"/>
    </row>
    <row r="1185" ht="13.5">
      <c r="D1185" s="644"/>
    </row>
    <row r="1186" ht="13.5">
      <c r="D1186" s="644"/>
    </row>
    <row r="1187" ht="13.5">
      <c r="D1187" s="644"/>
    </row>
    <row r="1188" ht="13.5">
      <c r="D1188" s="644"/>
    </row>
    <row r="1189" ht="13.5">
      <c r="D1189" s="644"/>
    </row>
    <row r="1190" ht="13.5">
      <c r="D1190" s="644"/>
    </row>
    <row r="1191" ht="13.5">
      <c r="D1191" s="644"/>
    </row>
    <row r="1192" ht="13.5">
      <c r="D1192" s="644"/>
    </row>
    <row r="1193" ht="13.5">
      <c r="D1193" s="644"/>
    </row>
    <row r="1194" ht="13.5">
      <c r="D1194" s="644"/>
    </row>
    <row r="1195" ht="13.5">
      <c r="D1195" s="644"/>
    </row>
    <row r="1196" ht="13.5">
      <c r="D1196" s="644"/>
    </row>
    <row r="1197" ht="13.5">
      <c r="D1197" s="644"/>
    </row>
    <row r="1198" ht="13.5">
      <c r="D1198" s="644"/>
    </row>
    <row r="1199" ht="13.5">
      <c r="D1199" s="644"/>
    </row>
    <row r="1200" ht="13.5">
      <c r="D1200" s="644"/>
    </row>
    <row r="1201" ht="13.5">
      <c r="D1201" s="644"/>
    </row>
    <row r="1202" ht="13.5">
      <c r="D1202" s="644"/>
    </row>
    <row r="1203" ht="13.5">
      <c r="D1203" s="644"/>
    </row>
    <row r="1204" ht="13.5">
      <c r="D1204" s="644"/>
    </row>
    <row r="1205" ht="13.5">
      <c r="D1205" s="644"/>
    </row>
    <row r="1206" ht="13.5">
      <c r="D1206" s="644"/>
    </row>
    <row r="1207" ht="13.5">
      <c r="D1207" s="644"/>
    </row>
    <row r="1208" ht="13.5">
      <c r="D1208" s="644"/>
    </row>
    <row r="1209" ht="13.5">
      <c r="D1209" s="644"/>
    </row>
    <row r="1210" ht="13.5">
      <c r="D1210" s="644"/>
    </row>
    <row r="1211" ht="13.5">
      <c r="D1211" s="644"/>
    </row>
    <row r="1212" ht="13.5">
      <c r="D1212" s="644"/>
    </row>
    <row r="1213" ht="13.5">
      <c r="D1213" s="644"/>
    </row>
    <row r="1214" ht="13.5">
      <c r="D1214" s="644"/>
    </row>
    <row r="1215" ht="13.5">
      <c r="D1215" s="644"/>
    </row>
    <row r="1216" ht="13.5">
      <c r="D1216" s="644"/>
    </row>
    <row r="1217" ht="13.5">
      <c r="D1217" s="644"/>
    </row>
    <row r="1218" ht="13.5">
      <c r="D1218" s="644"/>
    </row>
    <row r="1219" ht="13.5">
      <c r="D1219" s="644"/>
    </row>
    <row r="1220" ht="13.5">
      <c r="D1220" s="644"/>
    </row>
    <row r="1221" ht="13.5">
      <c r="D1221" s="644"/>
    </row>
    <row r="1222" ht="13.5">
      <c r="D1222" s="644"/>
    </row>
    <row r="1223" ht="13.5">
      <c r="D1223" s="644"/>
    </row>
    <row r="1224" ht="13.5">
      <c r="D1224" s="644"/>
    </row>
    <row r="1225" ht="13.5">
      <c r="D1225" s="644"/>
    </row>
    <row r="1226" ht="13.5">
      <c r="D1226" s="644"/>
    </row>
    <row r="1227" ht="13.5">
      <c r="D1227" s="644"/>
    </row>
    <row r="1228" ht="13.5">
      <c r="D1228" s="644"/>
    </row>
    <row r="1229" ht="13.5">
      <c r="D1229" s="644"/>
    </row>
    <row r="1230" ht="13.5">
      <c r="D1230" s="644"/>
    </row>
    <row r="1231" ht="13.5">
      <c r="D1231" s="644"/>
    </row>
    <row r="1232" ht="13.5">
      <c r="D1232" s="644"/>
    </row>
    <row r="1233" ht="13.5">
      <c r="D1233" s="644"/>
    </row>
    <row r="1234" ht="13.5">
      <c r="D1234" s="644"/>
    </row>
    <row r="1235" ht="13.5">
      <c r="D1235" s="644"/>
    </row>
    <row r="1236" ht="13.5">
      <c r="D1236" s="644"/>
    </row>
    <row r="1237" ht="13.5">
      <c r="D1237" s="644"/>
    </row>
    <row r="1238" ht="13.5">
      <c r="D1238" s="644"/>
    </row>
    <row r="1239" ht="13.5">
      <c r="D1239" s="644"/>
    </row>
    <row r="1240" ht="13.5">
      <c r="D1240" s="644"/>
    </row>
    <row r="1241" ht="13.5">
      <c r="D1241" s="644"/>
    </row>
    <row r="1242" ht="13.5">
      <c r="D1242" s="644"/>
    </row>
    <row r="1243" ht="13.5">
      <c r="D1243" s="644"/>
    </row>
    <row r="1244" ht="13.5">
      <c r="D1244" s="644"/>
    </row>
    <row r="1245" ht="13.5">
      <c r="D1245" s="644"/>
    </row>
    <row r="1246" ht="13.5">
      <c r="D1246" s="644"/>
    </row>
    <row r="1247" ht="13.5">
      <c r="D1247" s="644"/>
    </row>
    <row r="1248" ht="13.5">
      <c r="D1248" s="644"/>
    </row>
    <row r="1249" ht="13.5">
      <c r="D1249" s="644"/>
    </row>
    <row r="1250" ht="13.5">
      <c r="D1250" s="644"/>
    </row>
    <row r="1251" ht="13.5">
      <c r="D1251" s="644"/>
    </row>
    <row r="1252" ht="13.5">
      <c r="D1252" s="644"/>
    </row>
    <row r="1253" ht="13.5">
      <c r="D1253" s="644"/>
    </row>
    <row r="1254" ht="13.5">
      <c r="D1254" s="644"/>
    </row>
    <row r="1255" ht="13.5">
      <c r="D1255" s="644"/>
    </row>
    <row r="1256" ht="13.5">
      <c r="D1256" s="644"/>
    </row>
    <row r="1257" ht="13.5">
      <c r="D1257" s="644"/>
    </row>
    <row r="1258" ht="13.5">
      <c r="D1258" s="644"/>
    </row>
    <row r="1259" ht="13.5">
      <c r="D1259" s="644"/>
    </row>
    <row r="1260" ht="13.5">
      <c r="D1260" s="644"/>
    </row>
    <row r="1261" ht="13.5">
      <c r="D1261" s="644"/>
    </row>
    <row r="1262" ht="13.5">
      <c r="D1262" s="644"/>
    </row>
    <row r="1263" ht="13.5">
      <c r="D1263" s="644"/>
    </row>
    <row r="1264" ht="13.5">
      <c r="D1264" s="644"/>
    </row>
    <row r="1265" ht="13.5">
      <c r="D1265" s="644"/>
    </row>
    <row r="1266" ht="13.5">
      <c r="D1266" s="644"/>
    </row>
    <row r="1267" ht="13.5">
      <c r="D1267" s="644"/>
    </row>
    <row r="1268" ht="13.5">
      <c r="D1268" s="644"/>
    </row>
    <row r="1269" ht="13.5">
      <c r="D1269" s="644"/>
    </row>
    <row r="1270" ht="13.5">
      <c r="D1270" s="644"/>
    </row>
    <row r="1271" ht="13.5">
      <c r="D1271" s="644"/>
    </row>
    <row r="1272" ht="13.5">
      <c r="D1272" s="644"/>
    </row>
    <row r="1273" ht="13.5">
      <c r="D1273" s="644"/>
    </row>
    <row r="1274" ht="13.5">
      <c r="D1274" s="644"/>
    </row>
    <row r="1275" ht="13.5">
      <c r="D1275" s="644"/>
    </row>
    <row r="1276" ht="13.5">
      <c r="D1276" s="644"/>
    </row>
    <row r="1277" ht="13.5">
      <c r="D1277" s="644"/>
    </row>
    <row r="1278" ht="13.5">
      <c r="D1278" s="644"/>
    </row>
    <row r="1279" ht="13.5">
      <c r="D1279" s="644"/>
    </row>
    <row r="1280" ht="13.5">
      <c r="D1280" s="644"/>
    </row>
    <row r="1281" ht="13.5">
      <c r="D1281" s="644"/>
    </row>
    <row r="1282" ht="13.5">
      <c r="D1282" s="644"/>
    </row>
    <row r="1283" ht="13.5">
      <c r="D1283" s="644"/>
    </row>
    <row r="1284" ht="13.5">
      <c r="D1284" s="644"/>
    </row>
    <row r="1285" ht="13.5">
      <c r="D1285" s="644"/>
    </row>
    <row r="1286" ht="13.5">
      <c r="D1286" s="644"/>
    </row>
    <row r="1287" ht="13.5">
      <c r="D1287" s="644"/>
    </row>
    <row r="1288" ht="13.5">
      <c r="D1288" s="644"/>
    </row>
    <row r="1289" ht="13.5">
      <c r="D1289" s="644"/>
    </row>
    <row r="1290" ht="13.5">
      <c r="D1290" s="644"/>
    </row>
    <row r="1291" ht="13.5">
      <c r="D1291" s="644"/>
    </row>
    <row r="1292" ht="13.5">
      <c r="D1292" s="644"/>
    </row>
    <row r="1293" ht="13.5">
      <c r="D1293" s="644"/>
    </row>
    <row r="1294" ht="13.5">
      <c r="D1294" s="644"/>
    </row>
    <row r="1295" ht="13.5">
      <c r="D1295" s="644"/>
    </row>
    <row r="1296" ht="13.5">
      <c r="D1296" s="644"/>
    </row>
    <row r="1297" ht="13.5">
      <c r="D1297" s="644"/>
    </row>
    <row r="1298" ht="13.5">
      <c r="D1298" s="644"/>
    </row>
    <row r="1299" ht="13.5">
      <c r="D1299" s="644"/>
    </row>
    <row r="1300" ht="13.5">
      <c r="D1300" s="644"/>
    </row>
    <row r="1301" ht="13.5">
      <c r="D1301" s="644"/>
    </row>
    <row r="1302" ht="13.5">
      <c r="D1302" s="644"/>
    </row>
    <row r="1303" ht="13.5">
      <c r="D1303" s="644"/>
    </row>
    <row r="1304" ht="13.5">
      <c r="D1304" s="644"/>
    </row>
    <row r="1305" ht="13.5">
      <c r="D1305" s="644"/>
    </row>
    <row r="1306" ht="13.5">
      <c r="D1306" s="644"/>
    </row>
    <row r="1307" ht="13.5">
      <c r="D1307" s="644"/>
    </row>
    <row r="1308" ht="13.5">
      <c r="D1308" s="644"/>
    </row>
    <row r="1309" ht="13.5">
      <c r="D1309" s="644"/>
    </row>
    <row r="1310" ht="13.5">
      <c r="D1310" s="644"/>
    </row>
    <row r="1311" ht="13.5">
      <c r="D1311" s="644"/>
    </row>
    <row r="1312" ht="13.5">
      <c r="D1312" s="644"/>
    </row>
    <row r="1313" ht="13.5">
      <c r="D1313" s="644"/>
    </row>
    <row r="1314" ht="13.5">
      <c r="D1314" s="644"/>
    </row>
    <row r="1315" ht="13.5">
      <c r="D1315" s="644"/>
    </row>
    <row r="1316" ht="13.5">
      <c r="D1316" s="644"/>
    </row>
    <row r="1317" ht="13.5">
      <c r="D1317" s="644"/>
    </row>
    <row r="1318" ht="13.5">
      <c r="D1318" s="644"/>
    </row>
    <row r="1319" ht="13.5">
      <c r="D1319" s="644"/>
    </row>
    <row r="1320" ht="13.5">
      <c r="D1320" s="644"/>
    </row>
    <row r="1321" ht="13.5">
      <c r="D1321" s="644"/>
    </row>
    <row r="1322" ht="13.5">
      <c r="D1322" s="644"/>
    </row>
    <row r="1323" ht="13.5">
      <c r="D1323" s="644"/>
    </row>
    <row r="1324" ht="13.5">
      <c r="D1324" s="644"/>
    </row>
    <row r="1325" ht="13.5">
      <c r="D1325" s="644"/>
    </row>
    <row r="1326" ht="13.5">
      <c r="D1326" s="644"/>
    </row>
    <row r="1327" ht="13.5">
      <c r="D1327" s="644"/>
    </row>
    <row r="1328" ht="13.5">
      <c r="D1328" s="644"/>
    </row>
    <row r="1329" ht="13.5">
      <c r="D1329" s="644"/>
    </row>
    <row r="1330" ht="13.5">
      <c r="D1330" s="644"/>
    </row>
    <row r="1331" ht="13.5">
      <c r="D1331" s="644"/>
    </row>
    <row r="1332" ht="13.5">
      <c r="D1332" s="644"/>
    </row>
    <row r="1333" ht="13.5">
      <c r="D1333" s="644"/>
    </row>
    <row r="1334" ht="13.5">
      <c r="D1334" s="644"/>
    </row>
    <row r="1335" ht="13.5">
      <c r="D1335" s="644"/>
    </row>
    <row r="1336" ht="13.5">
      <c r="D1336" s="644"/>
    </row>
    <row r="1337" ht="13.5">
      <c r="D1337" s="644"/>
    </row>
    <row r="1338" ht="13.5">
      <c r="D1338" s="644"/>
    </row>
    <row r="1339" ht="13.5">
      <c r="D1339" s="644"/>
    </row>
    <row r="1340" ht="13.5">
      <c r="D1340" s="644"/>
    </row>
    <row r="1341" ht="13.5">
      <c r="D1341" s="644"/>
    </row>
    <row r="1342" ht="13.5">
      <c r="D1342" s="644"/>
    </row>
    <row r="1343" ht="13.5">
      <c r="D1343" s="644"/>
    </row>
    <row r="1344" ht="13.5">
      <c r="D1344" s="644"/>
    </row>
    <row r="1345" ht="13.5">
      <c r="D1345" s="644"/>
    </row>
    <row r="1346" ht="13.5">
      <c r="D1346" s="644"/>
    </row>
    <row r="1347" ht="13.5">
      <c r="D1347" s="644"/>
    </row>
    <row r="1348" ht="13.5">
      <c r="D1348" s="644"/>
    </row>
    <row r="1349" ht="13.5">
      <c r="D1349" s="644"/>
    </row>
    <row r="1350" ht="13.5">
      <c r="D1350" s="644"/>
    </row>
    <row r="1351" ht="13.5">
      <c r="D1351" s="644"/>
    </row>
    <row r="1352" ht="13.5">
      <c r="D1352" s="644"/>
    </row>
    <row r="1353" ht="13.5">
      <c r="D1353" s="644"/>
    </row>
    <row r="1354" ht="13.5">
      <c r="D1354" s="644"/>
    </row>
    <row r="1355" ht="13.5">
      <c r="D1355" s="644"/>
    </row>
    <row r="1356" ht="13.5">
      <c r="D1356" s="644"/>
    </row>
    <row r="1357" ht="13.5">
      <c r="D1357" s="644"/>
    </row>
    <row r="1358" ht="13.5">
      <c r="D1358" s="644"/>
    </row>
    <row r="1359" ht="13.5">
      <c r="D1359" s="644"/>
    </row>
    <row r="1360" ht="13.5">
      <c r="D1360" s="644"/>
    </row>
    <row r="1361" ht="13.5">
      <c r="D1361" s="644"/>
    </row>
    <row r="1362" ht="13.5">
      <c r="D1362" s="644"/>
    </row>
    <row r="1363" ht="13.5">
      <c r="D1363" s="644"/>
    </row>
    <row r="1364" ht="13.5">
      <c r="D1364" s="644"/>
    </row>
    <row r="1365" ht="13.5">
      <c r="D1365" s="644"/>
    </row>
    <row r="1366" ht="13.5">
      <c r="D1366" s="644"/>
    </row>
    <row r="1367" ht="13.5">
      <c r="D1367" s="644"/>
    </row>
    <row r="1368" ht="13.5">
      <c r="D1368" s="644"/>
    </row>
    <row r="1369" ht="13.5">
      <c r="D1369" s="644"/>
    </row>
    <row r="1370" ht="13.5">
      <c r="D1370" s="644"/>
    </row>
    <row r="1371" ht="13.5">
      <c r="D1371" s="644"/>
    </row>
    <row r="1372" ht="13.5">
      <c r="D1372" s="644"/>
    </row>
    <row r="1373" ht="13.5">
      <c r="D1373" s="644"/>
    </row>
    <row r="1374" ht="13.5">
      <c r="D1374" s="644"/>
    </row>
    <row r="1375" ht="13.5">
      <c r="D1375" s="644"/>
    </row>
    <row r="1376" ht="13.5">
      <c r="D1376" s="644"/>
    </row>
    <row r="1377" ht="13.5">
      <c r="D1377" s="644"/>
    </row>
    <row r="1378" ht="13.5">
      <c r="D1378" s="644"/>
    </row>
    <row r="1379" ht="13.5">
      <c r="D1379" s="644"/>
    </row>
    <row r="1380" ht="13.5">
      <c r="D1380" s="644"/>
    </row>
    <row r="1381" ht="13.5">
      <c r="D1381" s="644"/>
    </row>
    <row r="1382" ht="13.5">
      <c r="D1382" s="644"/>
    </row>
    <row r="1383" ht="13.5">
      <c r="D1383" s="644"/>
    </row>
    <row r="1384" ht="13.5">
      <c r="D1384" s="644"/>
    </row>
    <row r="1385" ht="13.5">
      <c r="D1385" s="644"/>
    </row>
    <row r="1386" ht="13.5">
      <c r="D1386" s="644"/>
    </row>
    <row r="1387" ht="13.5">
      <c r="D1387" s="644"/>
    </row>
    <row r="1388" ht="13.5">
      <c r="D1388" s="644"/>
    </row>
    <row r="1389" ht="13.5">
      <c r="D1389" s="644"/>
    </row>
    <row r="1390" ht="13.5">
      <c r="D1390" s="644"/>
    </row>
    <row r="1391" ht="13.5">
      <c r="D1391" s="644"/>
    </row>
    <row r="1392" ht="13.5">
      <c r="D1392" s="644"/>
    </row>
    <row r="1393" ht="13.5">
      <c r="D1393" s="644"/>
    </row>
    <row r="1394" ht="13.5">
      <c r="D1394" s="644"/>
    </row>
    <row r="1395" ht="13.5">
      <c r="D1395" s="644"/>
    </row>
    <row r="1396" ht="13.5">
      <c r="D1396" s="644"/>
    </row>
    <row r="1397" ht="13.5">
      <c r="D1397" s="644"/>
    </row>
    <row r="1398" ht="13.5">
      <c r="D1398" s="644"/>
    </row>
    <row r="1399" ht="13.5">
      <c r="D1399" s="644"/>
    </row>
    <row r="1400" ht="13.5">
      <c r="D1400" s="644"/>
    </row>
    <row r="1401" ht="13.5">
      <c r="D1401" s="644"/>
    </row>
    <row r="1402" ht="13.5">
      <c r="D1402" s="644"/>
    </row>
    <row r="1403" ht="13.5">
      <c r="D1403" s="644"/>
    </row>
    <row r="1404" ht="13.5">
      <c r="D1404" s="644"/>
    </row>
    <row r="1405" ht="13.5">
      <c r="D1405" s="644"/>
    </row>
    <row r="1406" ht="13.5">
      <c r="D1406" s="644"/>
    </row>
    <row r="1407" ht="13.5">
      <c r="D1407" s="644"/>
    </row>
    <row r="1408" ht="13.5">
      <c r="D1408" s="644"/>
    </row>
    <row r="1409" ht="13.5">
      <c r="D1409" s="644"/>
    </row>
    <row r="1410" ht="13.5">
      <c r="D1410" s="644"/>
    </row>
    <row r="1411" ht="13.5">
      <c r="D1411" s="644"/>
    </row>
    <row r="1412" ht="13.5">
      <c r="D1412" s="644"/>
    </row>
    <row r="1413" ht="13.5">
      <c r="D1413" s="644"/>
    </row>
    <row r="1414" ht="13.5">
      <c r="D1414" s="644"/>
    </row>
    <row r="1415" ht="13.5">
      <c r="D1415" s="644"/>
    </row>
    <row r="1416" ht="13.5">
      <c r="D1416" s="644"/>
    </row>
    <row r="1417" ht="13.5">
      <c r="D1417" s="644"/>
    </row>
    <row r="1418" ht="13.5">
      <c r="D1418" s="644"/>
    </row>
    <row r="1419" ht="13.5">
      <c r="D1419" s="644"/>
    </row>
    <row r="1420" ht="13.5">
      <c r="D1420" s="644"/>
    </row>
    <row r="1421" ht="13.5">
      <c r="D1421" s="644"/>
    </row>
    <row r="1422" ht="13.5">
      <c r="D1422" s="644"/>
    </row>
    <row r="1423" ht="13.5">
      <c r="D1423" s="644"/>
    </row>
    <row r="1424" ht="13.5">
      <c r="D1424" s="644"/>
    </row>
    <row r="1425" ht="13.5">
      <c r="D1425" s="644"/>
    </row>
    <row r="1426" ht="13.5">
      <c r="D1426" s="644"/>
    </row>
    <row r="1427" ht="13.5">
      <c r="D1427" s="644"/>
    </row>
    <row r="1428" ht="13.5">
      <c r="D1428" s="644"/>
    </row>
    <row r="1429" ht="13.5">
      <c r="D1429" s="644"/>
    </row>
    <row r="1430" ht="13.5">
      <c r="D1430" s="644"/>
    </row>
    <row r="1431" ht="13.5">
      <c r="D1431" s="644"/>
    </row>
    <row r="1432" ht="13.5">
      <c r="D1432" s="644"/>
    </row>
    <row r="1433" ht="13.5">
      <c r="D1433" s="644"/>
    </row>
    <row r="1434" ht="13.5">
      <c r="D1434" s="644"/>
    </row>
    <row r="1435" ht="13.5">
      <c r="D1435" s="644"/>
    </row>
    <row r="1436" ht="13.5">
      <c r="D1436" s="644"/>
    </row>
    <row r="1437" ht="13.5">
      <c r="D1437" s="644"/>
    </row>
    <row r="1438" ht="13.5">
      <c r="D1438" s="644"/>
    </row>
    <row r="1439" ht="13.5">
      <c r="D1439" s="644"/>
    </row>
    <row r="1440" ht="13.5">
      <c r="D1440" s="644"/>
    </row>
    <row r="1441" ht="13.5">
      <c r="D1441" s="644"/>
    </row>
    <row r="1442" ht="13.5">
      <c r="D1442" s="644"/>
    </row>
    <row r="1443" ht="13.5">
      <c r="D1443" s="644"/>
    </row>
    <row r="1444" ht="13.5">
      <c r="D1444" s="644"/>
    </row>
    <row r="1445" ht="13.5">
      <c r="D1445" s="644"/>
    </row>
    <row r="1446" ht="13.5">
      <c r="D1446" s="644"/>
    </row>
    <row r="1447" ht="13.5">
      <c r="D1447" s="644"/>
    </row>
    <row r="1448" ht="13.5">
      <c r="D1448" s="644"/>
    </row>
    <row r="1449" ht="13.5">
      <c r="D1449" s="644"/>
    </row>
    <row r="1450" ht="13.5">
      <c r="D1450" s="644"/>
    </row>
    <row r="1451" ht="13.5">
      <c r="D1451" s="644"/>
    </row>
    <row r="1452" ht="13.5">
      <c r="D1452" s="644"/>
    </row>
    <row r="1453" ht="13.5">
      <c r="D1453" s="644"/>
    </row>
    <row r="1454" ht="13.5">
      <c r="D1454" s="644"/>
    </row>
    <row r="1455" ht="13.5">
      <c r="D1455" s="644"/>
    </row>
    <row r="1456" ht="13.5">
      <c r="D1456" s="644"/>
    </row>
    <row r="1457" ht="13.5">
      <c r="D1457" s="644"/>
    </row>
    <row r="1458" ht="13.5">
      <c r="D1458" s="644"/>
    </row>
    <row r="1459" ht="13.5">
      <c r="D1459" s="644"/>
    </row>
    <row r="1460" ht="13.5">
      <c r="D1460" s="644"/>
    </row>
    <row r="1461" ht="13.5">
      <c r="D1461" s="644"/>
    </row>
    <row r="1462" ht="13.5">
      <c r="D1462" s="644"/>
    </row>
    <row r="1463" ht="13.5">
      <c r="D1463" s="644"/>
    </row>
    <row r="1464" ht="13.5">
      <c r="D1464" s="644"/>
    </row>
    <row r="1465" ht="13.5">
      <c r="D1465" s="644"/>
    </row>
    <row r="1466" ht="13.5">
      <c r="D1466" s="644"/>
    </row>
    <row r="1467" ht="13.5">
      <c r="D1467" s="644"/>
    </row>
    <row r="1468" ht="13.5">
      <c r="D1468" s="644"/>
    </row>
    <row r="1469" ht="13.5">
      <c r="D1469" s="644"/>
    </row>
    <row r="1470" ht="13.5">
      <c r="D1470" s="644"/>
    </row>
    <row r="1471" ht="13.5">
      <c r="D1471" s="644"/>
    </row>
    <row r="1472" ht="13.5">
      <c r="D1472" s="644"/>
    </row>
    <row r="1473" ht="13.5">
      <c r="D1473" s="644"/>
    </row>
    <row r="1474" ht="13.5">
      <c r="D1474" s="644"/>
    </row>
    <row r="1475" ht="13.5">
      <c r="D1475" s="644"/>
    </row>
    <row r="1476" ht="13.5">
      <c r="D1476" s="644"/>
    </row>
    <row r="1477" ht="13.5">
      <c r="D1477" s="644"/>
    </row>
    <row r="1478" ht="13.5">
      <c r="D1478" s="644"/>
    </row>
    <row r="1479" ht="13.5">
      <c r="D1479" s="644"/>
    </row>
    <row r="1480" ht="13.5">
      <c r="D1480" s="644"/>
    </row>
    <row r="1481" ht="13.5">
      <c r="D1481" s="644"/>
    </row>
    <row r="1482" ht="13.5">
      <c r="D1482" s="644"/>
    </row>
    <row r="1483" ht="13.5">
      <c r="D1483" s="644"/>
    </row>
    <row r="1484" ht="13.5">
      <c r="D1484" s="644"/>
    </row>
    <row r="1485" ht="13.5">
      <c r="D1485" s="644"/>
    </row>
    <row r="1486" ht="13.5">
      <c r="D1486" s="644"/>
    </row>
    <row r="1487" ht="13.5">
      <c r="D1487" s="644"/>
    </row>
    <row r="1488" ht="13.5">
      <c r="D1488" s="644"/>
    </row>
    <row r="1489" ht="13.5">
      <c r="D1489" s="644"/>
    </row>
    <row r="1490" ht="13.5">
      <c r="D1490" s="644"/>
    </row>
    <row r="1491" ht="13.5">
      <c r="D1491" s="644"/>
    </row>
    <row r="1492" ht="13.5">
      <c r="D1492" s="644"/>
    </row>
    <row r="1493" ht="13.5">
      <c r="D1493" s="644"/>
    </row>
    <row r="1494" ht="13.5">
      <c r="D1494" s="644"/>
    </row>
    <row r="1495" ht="13.5">
      <c r="D1495" s="644"/>
    </row>
    <row r="1496" ht="13.5">
      <c r="D1496" s="644"/>
    </row>
    <row r="1497" ht="13.5">
      <c r="D1497" s="644"/>
    </row>
    <row r="1498" ht="13.5">
      <c r="D1498" s="644"/>
    </row>
    <row r="1499" ht="13.5">
      <c r="D1499" s="644"/>
    </row>
    <row r="1500" ht="13.5">
      <c r="D1500" s="644"/>
    </row>
    <row r="1501" ht="13.5">
      <c r="D1501" s="644"/>
    </row>
    <row r="1502" ht="13.5">
      <c r="D1502" s="644"/>
    </row>
    <row r="1503" ht="13.5">
      <c r="D1503" s="644"/>
    </row>
    <row r="1504" ht="13.5">
      <c r="D1504" s="644"/>
    </row>
    <row r="1505" ht="13.5">
      <c r="D1505" s="644"/>
    </row>
    <row r="1506" ht="13.5">
      <c r="D1506" s="644"/>
    </row>
    <row r="1507" ht="13.5">
      <c r="D1507" s="644"/>
    </row>
    <row r="1508" ht="13.5">
      <c r="D1508" s="644"/>
    </row>
    <row r="1509" ht="13.5">
      <c r="D1509" s="644"/>
    </row>
    <row r="1510" ht="13.5">
      <c r="D1510" s="644"/>
    </row>
    <row r="1511" ht="13.5">
      <c r="D1511" s="644"/>
    </row>
    <row r="1512" ht="13.5">
      <c r="D1512" s="644"/>
    </row>
    <row r="1513" ht="13.5">
      <c r="D1513" s="644"/>
    </row>
    <row r="1514" ht="13.5">
      <c r="D1514" s="644"/>
    </row>
    <row r="1515" ht="13.5">
      <c r="D1515" s="644"/>
    </row>
    <row r="1516" ht="13.5">
      <c r="D1516" s="644"/>
    </row>
    <row r="1517" ht="13.5">
      <c r="D1517" s="644"/>
    </row>
    <row r="1518" ht="13.5">
      <c r="D1518" s="644"/>
    </row>
    <row r="1519" ht="13.5">
      <c r="D1519" s="644"/>
    </row>
    <row r="1520" ht="13.5">
      <c r="D1520" s="644"/>
    </row>
    <row r="1521" ht="13.5">
      <c r="D1521" s="644"/>
    </row>
    <row r="1522" ht="13.5">
      <c r="D1522" s="644"/>
    </row>
    <row r="1523" ht="13.5">
      <c r="D1523" s="644"/>
    </row>
    <row r="1524" ht="13.5">
      <c r="D1524" s="644"/>
    </row>
    <row r="1525" ht="13.5">
      <c r="D1525" s="644"/>
    </row>
    <row r="1526" ht="13.5">
      <c r="D1526" s="644"/>
    </row>
    <row r="1527" ht="13.5">
      <c r="D1527" s="644"/>
    </row>
    <row r="1528" ht="13.5">
      <c r="D1528" s="644"/>
    </row>
    <row r="1529" ht="13.5">
      <c r="D1529" s="644"/>
    </row>
    <row r="1530" ht="13.5">
      <c r="D1530" s="644"/>
    </row>
    <row r="1531" ht="13.5">
      <c r="D1531" s="644"/>
    </row>
    <row r="1532" ht="13.5">
      <c r="D1532" s="644"/>
    </row>
    <row r="1533" ht="13.5">
      <c r="D1533" s="644"/>
    </row>
    <row r="1534" ht="13.5">
      <c r="D1534" s="644"/>
    </row>
    <row r="1535" ht="13.5">
      <c r="D1535" s="644"/>
    </row>
    <row r="1536" ht="13.5">
      <c r="D1536" s="644"/>
    </row>
    <row r="1537" ht="13.5">
      <c r="D1537" s="644"/>
    </row>
    <row r="1538" ht="13.5">
      <c r="D1538" s="644"/>
    </row>
    <row r="1539" ht="13.5">
      <c r="D1539" s="644"/>
    </row>
    <row r="1540" ht="13.5">
      <c r="D1540" s="644"/>
    </row>
    <row r="1541" ht="13.5">
      <c r="D1541" s="644"/>
    </row>
    <row r="1542" ht="13.5">
      <c r="D1542" s="644"/>
    </row>
    <row r="1543" ht="13.5">
      <c r="D1543" s="644"/>
    </row>
    <row r="1544" ht="13.5">
      <c r="D1544" s="644"/>
    </row>
    <row r="1545" ht="13.5">
      <c r="D1545" s="644"/>
    </row>
    <row r="1546" ht="13.5">
      <c r="D1546" s="644"/>
    </row>
    <row r="1547" ht="13.5">
      <c r="D1547" s="644"/>
    </row>
    <row r="1548" ht="13.5">
      <c r="D1548" s="644"/>
    </row>
    <row r="1549" ht="13.5">
      <c r="D1549" s="644"/>
    </row>
    <row r="1550" ht="13.5">
      <c r="D1550" s="644"/>
    </row>
    <row r="1551" ht="13.5">
      <c r="D1551" s="644"/>
    </row>
    <row r="1552" ht="13.5">
      <c r="D1552" s="644"/>
    </row>
    <row r="1553" ht="13.5">
      <c r="D1553" s="644"/>
    </row>
    <row r="1554" ht="13.5">
      <c r="D1554" s="644"/>
    </row>
    <row r="1555" ht="13.5">
      <c r="D1555" s="644"/>
    </row>
    <row r="1556" ht="13.5">
      <c r="D1556" s="644"/>
    </row>
    <row r="1557" ht="13.5">
      <c r="D1557" s="644"/>
    </row>
    <row r="1558" ht="13.5">
      <c r="D1558" s="644"/>
    </row>
    <row r="1559" ht="13.5">
      <c r="D1559" s="644"/>
    </row>
    <row r="1560" ht="13.5">
      <c r="D1560" s="644"/>
    </row>
    <row r="1561" ht="13.5">
      <c r="D1561" s="644"/>
    </row>
    <row r="1562" ht="13.5">
      <c r="D1562" s="644"/>
    </row>
    <row r="1563" ht="13.5">
      <c r="D1563" s="644"/>
    </row>
    <row r="1564" ht="13.5">
      <c r="D1564" s="644"/>
    </row>
    <row r="1565" ht="13.5">
      <c r="D1565" s="644"/>
    </row>
    <row r="1566" ht="13.5">
      <c r="D1566" s="644"/>
    </row>
    <row r="1567" ht="13.5">
      <c r="D1567" s="644"/>
    </row>
    <row r="1568" ht="13.5">
      <c r="D1568" s="644"/>
    </row>
    <row r="1569" ht="13.5">
      <c r="D1569" s="644"/>
    </row>
    <row r="1570" ht="13.5">
      <c r="D1570" s="644"/>
    </row>
    <row r="1571" ht="13.5">
      <c r="D1571" s="644"/>
    </row>
    <row r="1572" ht="13.5">
      <c r="D1572" s="644"/>
    </row>
    <row r="1573" ht="13.5">
      <c r="D1573" s="644"/>
    </row>
    <row r="1574" ht="13.5">
      <c r="D1574" s="644"/>
    </row>
    <row r="1575" ht="13.5">
      <c r="D1575" s="644"/>
    </row>
    <row r="1576" ht="13.5">
      <c r="D1576" s="644"/>
    </row>
    <row r="1577" ht="13.5">
      <c r="D1577" s="644"/>
    </row>
    <row r="1578" ht="13.5">
      <c r="D1578" s="644"/>
    </row>
    <row r="1579" ht="13.5">
      <c r="D1579" s="644"/>
    </row>
    <row r="1580" ht="13.5">
      <c r="D1580" s="644"/>
    </row>
    <row r="1581" ht="13.5">
      <c r="D1581" s="644"/>
    </row>
    <row r="1582" ht="13.5">
      <c r="D1582" s="644"/>
    </row>
    <row r="1583" ht="13.5">
      <c r="D1583" s="644"/>
    </row>
    <row r="1584" ht="13.5">
      <c r="D1584" s="644"/>
    </row>
    <row r="1585" ht="13.5">
      <c r="D1585" s="644"/>
    </row>
    <row r="1586" ht="13.5">
      <c r="D1586" s="644"/>
    </row>
    <row r="1587" ht="13.5">
      <c r="D1587" s="644"/>
    </row>
    <row r="1588" ht="13.5">
      <c r="D1588" s="644"/>
    </row>
    <row r="1589" ht="13.5">
      <c r="D1589" s="644"/>
    </row>
    <row r="1590" ht="13.5">
      <c r="D1590" s="644"/>
    </row>
    <row r="1591" ht="13.5">
      <c r="D1591" s="644"/>
    </row>
    <row r="1592" ht="13.5">
      <c r="D1592" s="644"/>
    </row>
    <row r="1593" ht="13.5">
      <c r="D1593" s="644"/>
    </row>
    <row r="1594" ht="13.5">
      <c r="D1594" s="644"/>
    </row>
    <row r="1595" ht="13.5">
      <c r="D1595" s="644"/>
    </row>
    <row r="1596" ht="13.5">
      <c r="D1596" s="644"/>
    </row>
    <row r="1597" ht="13.5">
      <c r="D1597" s="644"/>
    </row>
    <row r="1598" ht="13.5">
      <c r="D1598" s="644"/>
    </row>
    <row r="1599" ht="13.5">
      <c r="D1599" s="644"/>
    </row>
    <row r="1600" ht="13.5">
      <c r="D1600" s="644"/>
    </row>
    <row r="1601" ht="13.5">
      <c r="D1601" s="644"/>
    </row>
    <row r="1602" ht="13.5">
      <c r="D1602" s="644"/>
    </row>
    <row r="1603" ht="13.5">
      <c r="D1603" s="644"/>
    </row>
    <row r="1604" ht="13.5">
      <c r="D1604" s="644"/>
    </row>
    <row r="1605" ht="13.5">
      <c r="D1605" s="644"/>
    </row>
    <row r="1606" ht="13.5">
      <c r="D1606" s="644"/>
    </row>
    <row r="1607" ht="13.5">
      <c r="D1607" s="644"/>
    </row>
    <row r="1608" ht="13.5">
      <c r="D1608" s="644"/>
    </row>
    <row r="1609" ht="13.5">
      <c r="D1609" s="644"/>
    </row>
    <row r="1610" ht="13.5">
      <c r="D1610" s="644"/>
    </row>
    <row r="1611" ht="13.5">
      <c r="D1611" s="644"/>
    </row>
    <row r="1612" ht="13.5">
      <c r="D1612" s="644"/>
    </row>
    <row r="1613" ht="13.5">
      <c r="D1613" s="644"/>
    </row>
    <row r="1614" ht="13.5">
      <c r="D1614" s="644"/>
    </row>
    <row r="1615" ht="13.5">
      <c r="D1615" s="644"/>
    </row>
    <row r="1616" ht="13.5">
      <c r="D1616" s="644"/>
    </row>
    <row r="1617" ht="13.5">
      <c r="D1617" s="644"/>
    </row>
    <row r="1618" ht="13.5">
      <c r="D1618" s="644"/>
    </row>
    <row r="1619" ht="13.5">
      <c r="D1619" s="644"/>
    </row>
    <row r="1620" ht="13.5">
      <c r="D1620" s="644"/>
    </row>
    <row r="1621" ht="13.5">
      <c r="D1621" s="644"/>
    </row>
    <row r="1622" ht="13.5">
      <c r="D1622" s="644"/>
    </row>
    <row r="1623" ht="13.5">
      <c r="D1623" s="644"/>
    </row>
    <row r="1624" ht="13.5">
      <c r="D1624" s="644"/>
    </row>
    <row r="1625" ht="13.5">
      <c r="D1625" s="644"/>
    </row>
    <row r="1626" ht="13.5">
      <c r="D1626" s="644"/>
    </row>
    <row r="1627" ht="13.5">
      <c r="D1627" s="644"/>
    </row>
    <row r="1628" ht="13.5">
      <c r="D1628" s="644"/>
    </row>
    <row r="1629" ht="13.5">
      <c r="D1629" s="644"/>
    </row>
    <row r="1630" ht="13.5">
      <c r="D1630" s="644"/>
    </row>
    <row r="1631" ht="13.5">
      <c r="D1631" s="644"/>
    </row>
    <row r="1632" ht="13.5">
      <c r="D1632" s="644"/>
    </row>
    <row r="1633" ht="13.5">
      <c r="D1633" s="644"/>
    </row>
    <row r="1634" ht="13.5">
      <c r="D1634" s="644"/>
    </row>
    <row r="1635" ht="13.5">
      <c r="D1635" s="644"/>
    </row>
    <row r="1636" ht="13.5">
      <c r="D1636" s="644"/>
    </row>
    <row r="1637" ht="13.5">
      <c r="D1637" s="644"/>
    </row>
    <row r="1638" ht="13.5">
      <c r="D1638" s="644"/>
    </row>
    <row r="1639" ht="13.5">
      <c r="D1639" s="644"/>
    </row>
    <row r="1640" ht="13.5">
      <c r="D1640" s="644"/>
    </row>
    <row r="1641" ht="13.5">
      <c r="D1641" s="644"/>
    </row>
    <row r="1642" ht="13.5">
      <c r="D1642" s="644"/>
    </row>
    <row r="1643" ht="13.5">
      <c r="D1643" s="644"/>
    </row>
    <row r="1644" ht="13.5">
      <c r="D1644" s="644"/>
    </row>
    <row r="1645" ht="13.5">
      <c r="D1645" s="644"/>
    </row>
    <row r="1646" ht="13.5">
      <c r="D1646" s="644"/>
    </row>
    <row r="1647" ht="13.5">
      <c r="D1647" s="644"/>
    </row>
    <row r="1648" ht="13.5">
      <c r="D1648" s="644"/>
    </row>
    <row r="1649" ht="13.5">
      <c r="D1649" s="644"/>
    </row>
    <row r="1650" ht="13.5">
      <c r="D1650" s="644"/>
    </row>
    <row r="1651" ht="13.5">
      <c r="D1651" s="644"/>
    </row>
    <row r="1652" ht="13.5">
      <c r="D1652" s="644"/>
    </row>
    <row r="1653" ht="13.5">
      <c r="D1653" s="644"/>
    </row>
    <row r="1654" ht="13.5">
      <c r="D1654" s="644"/>
    </row>
    <row r="1655" ht="13.5">
      <c r="D1655" s="644"/>
    </row>
    <row r="1656" ht="13.5">
      <c r="D1656" s="644"/>
    </row>
    <row r="1657" ht="13.5">
      <c r="D1657" s="644"/>
    </row>
    <row r="1658" ht="13.5">
      <c r="D1658" s="644"/>
    </row>
    <row r="1659" ht="13.5">
      <c r="D1659" s="644"/>
    </row>
    <row r="1660" ht="13.5">
      <c r="D1660" s="644"/>
    </row>
    <row r="1661" ht="13.5">
      <c r="D1661" s="644"/>
    </row>
    <row r="1662" ht="13.5">
      <c r="D1662" s="644"/>
    </row>
    <row r="1663" ht="13.5">
      <c r="D1663" s="644"/>
    </row>
    <row r="1664" ht="13.5">
      <c r="D1664" s="644"/>
    </row>
    <row r="1665" ht="13.5">
      <c r="D1665" s="644"/>
    </row>
    <row r="1666" ht="13.5">
      <c r="D1666" s="644"/>
    </row>
    <row r="1667" ht="13.5">
      <c r="D1667" s="644"/>
    </row>
    <row r="1668" ht="13.5">
      <c r="D1668" s="644"/>
    </row>
    <row r="1669" ht="13.5">
      <c r="D1669" s="644"/>
    </row>
    <row r="1670" ht="13.5">
      <c r="D1670" s="644"/>
    </row>
    <row r="1671" ht="13.5">
      <c r="D1671" s="644"/>
    </row>
    <row r="1672" ht="13.5">
      <c r="D1672" s="644"/>
    </row>
    <row r="1673" ht="13.5">
      <c r="D1673" s="644"/>
    </row>
    <row r="1674" ht="13.5">
      <c r="D1674" s="644"/>
    </row>
    <row r="1675" ht="13.5">
      <c r="D1675" s="644"/>
    </row>
    <row r="1676" ht="13.5">
      <c r="D1676" s="644"/>
    </row>
    <row r="1677" ht="13.5">
      <c r="D1677" s="644"/>
    </row>
    <row r="1678" ht="13.5">
      <c r="D1678" s="644"/>
    </row>
    <row r="1679" ht="13.5">
      <c r="D1679" s="644"/>
    </row>
    <row r="1680" ht="13.5">
      <c r="D1680" s="644"/>
    </row>
    <row r="1681" ht="13.5">
      <c r="D1681" s="644"/>
    </row>
    <row r="1682" ht="13.5">
      <c r="D1682" s="644"/>
    </row>
    <row r="1683" ht="13.5">
      <c r="D1683" s="644"/>
    </row>
    <row r="1684" ht="13.5">
      <c r="D1684" s="644"/>
    </row>
    <row r="1685" ht="13.5">
      <c r="D1685" s="644"/>
    </row>
    <row r="1686" ht="13.5">
      <c r="D1686" s="644"/>
    </row>
    <row r="1687" ht="13.5">
      <c r="D1687" s="644"/>
    </row>
    <row r="1688" ht="13.5">
      <c r="D1688" s="644"/>
    </row>
    <row r="1689" ht="13.5">
      <c r="D1689" s="644"/>
    </row>
    <row r="1690" ht="13.5">
      <c r="D1690" s="644"/>
    </row>
    <row r="1691" ht="13.5">
      <c r="D1691" s="644"/>
    </row>
    <row r="1692" ht="13.5">
      <c r="D1692" s="644"/>
    </row>
    <row r="1693" ht="13.5">
      <c r="D1693" s="644"/>
    </row>
    <row r="1694" ht="13.5">
      <c r="D1694" s="644"/>
    </row>
    <row r="1695" ht="13.5">
      <c r="D1695" s="644"/>
    </row>
    <row r="1696" ht="13.5">
      <c r="D1696" s="644"/>
    </row>
    <row r="1697" ht="13.5">
      <c r="D1697" s="644"/>
    </row>
    <row r="1698" ht="13.5">
      <c r="D1698" s="644"/>
    </row>
    <row r="1699" ht="13.5">
      <c r="D1699" s="644"/>
    </row>
    <row r="1700" ht="13.5">
      <c r="D1700" s="644"/>
    </row>
    <row r="1701" ht="13.5">
      <c r="D1701" s="644"/>
    </row>
    <row r="1702" ht="13.5">
      <c r="D1702" s="644"/>
    </row>
    <row r="1703" ht="13.5">
      <c r="D1703" s="644"/>
    </row>
    <row r="1704" ht="13.5">
      <c r="D1704" s="644"/>
    </row>
    <row r="1705" ht="13.5">
      <c r="D1705" s="644"/>
    </row>
    <row r="1706" ht="13.5">
      <c r="D1706" s="644"/>
    </row>
    <row r="1707" ht="13.5">
      <c r="D1707" s="644"/>
    </row>
    <row r="1708" ht="13.5">
      <c r="D1708" s="644"/>
    </row>
    <row r="1709" ht="13.5">
      <c r="D1709" s="644"/>
    </row>
    <row r="1710" ht="13.5">
      <c r="D1710" s="644"/>
    </row>
    <row r="1711" ht="13.5">
      <c r="D1711" s="644"/>
    </row>
    <row r="1712" ht="13.5">
      <c r="D1712" s="644"/>
    </row>
    <row r="1713" ht="13.5">
      <c r="D1713" s="644"/>
    </row>
    <row r="1714" ht="13.5">
      <c r="D1714" s="644"/>
    </row>
    <row r="1715" ht="13.5">
      <c r="D1715" s="644"/>
    </row>
    <row r="1716" ht="13.5">
      <c r="D1716" s="644"/>
    </row>
    <row r="1717" ht="13.5">
      <c r="D1717" s="644"/>
    </row>
    <row r="1718" ht="13.5">
      <c r="D1718" s="644"/>
    </row>
    <row r="1719" ht="13.5">
      <c r="D1719" s="644"/>
    </row>
    <row r="1720" ht="13.5">
      <c r="D1720" s="644"/>
    </row>
    <row r="1721" ht="13.5">
      <c r="D1721" s="644"/>
    </row>
    <row r="1722" ht="13.5">
      <c r="D1722" s="644"/>
    </row>
    <row r="1723" ht="13.5">
      <c r="D1723" s="644"/>
    </row>
    <row r="1724" ht="13.5">
      <c r="D1724" s="644"/>
    </row>
    <row r="1725" ht="13.5">
      <c r="D1725" s="644"/>
    </row>
    <row r="1726" ht="13.5">
      <c r="D1726" s="644"/>
    </row>
    <row r="1727" ht="13.5">
      <c r="D1727" s="644"/>
    </row>
    <row r="1728" ht="13.5">
      <c r="D1728" s="644"/>
    </row>
    <row r="1729" ht="13.5">
      <c r="D1729" s="644"/>
    </row>
    <row r="1730" ht="13.5">
      <c r="D1730" s="644"/>
    </row>
    <row r="1731" ht="13.5">
      <c r="D1731" s="644"/>
    </row>
    <row r="1732" ht="13.5">
      <c r="D1732" s="644"/>
    </row>
    <row r="1733" ht="13.5">
      <c r="D1733" s="644"/>
    </row>
    <row r="1734" ht="13.5">
      <c r="D1734" s="644"/>
    </row>
    <row r="1735" ht="13.5">
      <c r="D1735" s="644"/>
    </row>
    <row r="1736" ht="13.5">
      <c r="D1736" s="644"/>
    </row>
    <row r="1737" ht="13.5">
      <c r="D1737" s="644"/>
    </row>
    <row r="1738" ht="13.5">
      <c r="D1738" s="644"/>
    </row>
    <row r="1739" ht="13.5">
      <c r="D1739" s="644"/>
    </row>
    <row r="1740" ht="13.5">
      <c r="D1740" s="644"/>
    </row>
    <row r="1741" ht="13.5">
      <c r="D1741" s="644"/>
    </row>
    <row r="1742" ht="13.5">
      <c r="D1742" s="644"/>
    </row>
    <row r="1743" ht="13.5">
      <c r="D1743" s="644"/>
    </row>
    <row r="1744" ht="13.5">
      <c r="D1744" s="644"/>
    </row>
    <row r="1745" ht="13.5">
      <c r="D1745" s="644"/>
    </row>
    <row r="1746" ht="13.5">
      <c r="D1746" s="644"/>
    </row>
    <row r="1747" ht="13.5">
      <c r="D1747" s="644"/>
    </row>
    <row r="1748" ht="13.5">
      <c r="D1748" s="644"/>
    </row>
    <row r="1749" ht="13.5">
      <c r="D1749" s="644"/>
    </row>
    <row r="1750" ht="13.5">
      <c r="D1750" s="644"/>
    </row>
    <row r="1751" ht="13.5">
      <c r="D1751" s="644"/>
    </row>
    <row r="1752" ht="13.5">
      <c r="D1752" s="644"/>
    </row>
    <row r="1753" ht="13.5">
      <c r="D1753" s="644"/>
    </row>
    <row r="1754" ht="13.5">
      <c r="D1754" s="644"/>
    </row>
    <row r="1755" ht="13.5">
      <c r="D1755" s="644"/>
    </row>
    <row r="1756" ht="13.5">
      <c r="D1756" s="644"/>
    </row>
    <row r="1757" ht="13.5">
      <c r="D1757" s="644"/>
    </row>
    <row r="1758" ht="13.5">
      <c r="D1758" s="644"/>
    </row>
    <row r="1759" ht="13.5">
      <c r="D1759" s="644"/>
    </row>
    <row r="1760" ht="13.5">
      <c r="D1760" s="644"/>
    </row>
    <row r="1761" ht="13.5">
      <c r="D1761" s="644"/>
    </row>
    <row r="1762" ht="13.5">
      <c r="D1762" s="644"/>
    </row>
    <row r="1763" ht="13.5">
      <c r="D1763" s="644"/>
    </row>
    <row r="1764" ht="13.5">
      <c r="D1764" s="644"/>
    </row>
    <row r="1765" ht="13.5">
      <c r="D1765" s="644"/>
    </row>
    <row r="1766" ht="13.5">
      <c r="D1766" s="644"/>
    </row>
    <row r="1767" ht="13.5">
      <c r="D1767" s="644"/>
    </row>
    <row r="1768" ht="13.5">
      <c r="D1768" s="644"/>
    </row>
    <row r="1769" ht="13.5">
      <c r="D1769" s="644"/>
    </row>
    <row r="1770" ht="13.5">
      <c r="D1770" s="644"/>
    </row>
    <row r="1771" ht="13.5">
      <c r="D1771" s="644"/>
    </row>
    <row r="1772" ht="13.5">
      <c r="D1772" s="644"/>
    </row>
    <row r="1773" ht="13.5">
      <c r="D1773" s="644"/>
    </row>
    <row r="1774" ht="13.5">
      <c r="D1774" s="644"/>
    </row>
    <row r="1775" ht="13.5">
      <c r="D1775" s="644"/>
    </row>
    <row r="1776" ht="13.5">
      <c r="D1776" s="644"/>
    </row>
    <row r="1777" ht="13.5">
      <c r="D1777" s="644"/>
    </row>
    <row r="1778" ht="13.5">
      <c r="D1778" s="644"/>
    </row>
    <row r="1779" ht="13.5">
      <c r="D1779" s="644"/>
    </row>
    <row r="1780" ht="13.5">
      <c r="D1780" s="644"/>
    </row>
    <row r="1781" ht="13.5">
      <c r="D1781" s="644"/>
    </row>
    <row r="1782" ht="13.5">
      <c r="D1782" s="644"/>
    </row>
    <row r="1783" ht="13.5">
      <c r="D1783" s="644"/>
    </row>
    <row r="1784" ht="13.5">
      <c r="D1784" s="644"/>
    </row>
    <row r="1785" ht="13.5">
      <c r="D1785" s="644"/>
    </row>
    <row r="1786" ht="13.5">
      <c r="D1786" s="644"/>
    </row>
    <row r="1787" ht="13.5">
      <c r="D1787" s="644"/>
    </row>
    <row r="1788" ht="13.5">
      <c r="D1788" s="644"/>
    </row>
    <row r="1789" ht="13.5">
      <c r="D1789" s="644"/>
    </row>
    <row r="1790" ht="13.5">
      <c r="D1790" s="644"/>
    </row>
    <row r="1791" ht="13.5">
      <c r="D1791" s="644"/>
    </row>
    <row r="1792" ht="13.5">
      <c r="D1792" s="644"/>
    </row>
    <row r="1793" ht="13.5">
      <c r="D1793" s="644"/>
    </row>
    <row r="1794" ht="13.5">
      <c r="D1794" s="644"/>
    </row>
    <row r="1795" ht="13.5">
      <c r="D1795" s="644"/>
    </row>
    <row r="1796" ht="13.5">
      <c r="D1796" s="644"/>
    </row>
    <row r="1797" ht="13.5">
      <c r="D1797" s="644"/>
    </row>
    <row r="1798" ht="13.5">
      <c r="D1798" s="644"/>
    </row>
    <row r="1799" ht="13.5">
      <c r="D1799" s="644"/>
    </row>
    <row r="1800" ht="13.5">
      <c r="D1800" s="644"/>
    </row>
    <row r="1801" ht="13.5">
      <c r="D1801" s="644"/>
    </row>
    <row r="1802" ht="13.5">
      <c r="D1802" s="644"/>
    </row>
    <row r="1803" ht="13.5">
      <c r="D1803" s="644"/>
    </row>
    <row r="1804" ht="13.5">
      <c r="D1804" s="644"/>
    </row>
    <row r="1805" ht="13.5">
      <c r="D1805" s="644"/>
    </row>
    <row r="1806" ht="13.5">
      <c r="D1806" s="644"/>
    </row>
    <row r="1807" ht="13.5">
      <c r="D1807" s="644"/>
    </row>
    <row r="1808" ht="13.5">
      <c r="D1808" s="644"/>
    </row>
    <row r="1809" ht="13.5">
      <c r="D1809" s="644"/>
    </row>
    <row r="1810" ht="13.5">
      <c r="D1810" s="644"/>
    </row>
    <row r="1811" ht="13.5">
      <c r="D1811" s="644"/>
    </row>
    <row r="1812" ht="13.5">
      <c r="D1812" s="644"/>
    </row>
    <row r="1813" ht="13.5">
      <c r="D1813" s="644"/>
    </row>
    <row r="1814" ht="13.5">
      <c r="D1814" s="644"/>
    </row>
    <row r="1815" ht="13.5">
      <c r="D1815" s="644"/>
    </row>
    <row r="1816" ht="13.5">
      <c r="D1816" s="644"/>
    </row>
    <row r="1817" ht="13.5">
      <c r="D1817" s="644"/>
    </row>
    <row r="1818" ht="13.5">
      <c r="D1818" s="644"/>
    </row>
    <row r="1819" ht="13.5">
      <c r="D1819" s="644"/>
    </row>
    <row r="1820" ht="13.5">
      <c r="D1820" s="644"/>
    </row>
    <row r="1821" ht="13.5">
      <c r="D1821" s="644"/>
    </row>
    <row r="1822" ht="13.5">
      <c r="D1822" s="644"/>
    </row>
    <row r="1823" ht="13.5">
      <c r="D1823" s="644"/>
    </row>
    <row r="1824" ht="13.5">
      <c r="D1824" s="644"/>
    </row>
    <row r="1825" ht="13.5">
      <c r="D1825" s="644"/>
    </row>
    <row r="1826" ht="13.5">
      <c r="D1826" s="644"/>
    </row>
    <row r="1827" ht="13.5">
      <c r="D1827" s="644"/>
    </row>
    <row r="1828" ht="13.5">
      <c r="D1828" s="644"/>
    </row>
    <row r="1829" ht="13.5">
      <c r="D1829" s="644"/>
    </row>
    <row r="1830" ht="13.5">
      <c r="D1830" s="644"/>
    </row>
    <row r="1831" ht="13.5">
      <c r="D1831" s="644"/>
    </row>
    <row r="1832" ht="13.5">
      <c r="D1832" s="644"/>
    </row>
    <row r="1833" ht="13.5">
      <c r="D1833" s="644"/>
    </row>
    <row r="1834" ht="13.5">
      <c r="D1834" s="644"/>
    </row>
    <row r="1835" ht="13.5">
      <c r="D1835" s="644"/>
    </row>
    <row r="1836" ht="13.5">
      <c r="D1836" s="644"/>
    </row>
    <row r="1837" ht="13.5">
      <c r="D1837" s="644"/>
    </row>
    <row r="1838" ht="13.5">
      <c r="D1838" s="644"/>
    </row>
    <row r="1839" ht="13.5">
      <c r="D1839" s="644"/>
    </row>
    <row r="1840" ht="13.5">
      <c r="D1840" s="644"/>
    </row>
    <row r="1841" ht="13.5">
      <c r="D1841" s="644"/>
    </row>
    <row r="1842" ht="13.5">
      <c r="D1842" s="644"/>
    </row>
    <row r="1843" ht="13.5">
      <c r="D1843" s="644"/>
    </row>
    <row r="1844" ht="13.5">
      <c r="D1844" s="644"/>
    </row>
    <row r="1845" ht="13.5">
      <c r="D1845" s="644"/>
    </row>
    <row r="1846" ht="13.5">
      <c r="D1846" s="644"/>
    </row>
    <row r="1847" ht="13.5">
      <c r="D1847" s="644"/>
    </row>
    <row r="1848" ht="13.5">
      <c r="D1848" s="644"/>
    </row>
    <row r="1849" ht="13.5">
      <c r="D1849" s="644"/>
    </row>
    <row r="1850" ht="13.5">
      <c r="D1850" s="644"/>
    </row>
    <row r="1851" ht="13.5">
      <c r="D1851" s="644"/>
    </row>
    <row r="1852" ht="13.5">
      <c r="D1852" s="644"/>
    </row>
    <row r="1853" ht="13.5">
      <c r="D1853" s="644"/>
    </row>
    <row r="1854" ht="13.5">
      <c r="D1854" s="644"/>
    </row>
    <row r="1855" ht="13.5">
      <c r="D1855" s="644"/>
    </row>
    <row r="1856" ht="13.5">
      <c r="D1856" s="644"/>
    </row>
    <row r="1857" ht="13.5">
      <c r="D1857" s="644"/>
    </row>
    <row r="1858" ht="13.5">
      <c r="D1858" s="644"/>
    </row>
    <row r="1859" ht="13.5">
      <c r="D1859" s="644"/>
    </row>
    <row r="1860" ht="13.5">
      <c r="D1860" s="644"/>
    </row>
    <row r="1861" ht="13.5">
      <c r="D1861" s="644"/>
    </row>
    <row r="1862" ht="13.5">
      <c r="D1862" s="644"/>
    </row>
    <row r="1863" ht="13.5">
      <c r="D1863" s="644"/>
    </row>
    <row r="1864" ht="13.5">
      <c r="D1864" s="644"/>
    </row>
    <row r="1865" ht="13.5">
      <c r="D1865" s="644"/>
    </row>
    <row r="1866" ht="13.5">
      <c r="D1866" s="644"/>
    </row>
    <row r="1867" ht="13.5">
      <c r="D1867" s="644"/>
    </row>
    <row r="1868" ht="13.5">
      <c r="D1868" s="644"/>
    </row>
    <row r="1869" ht="13.5">
      <c r="D1869" s="644"/>
    </row>
    <row r="1870" ht="13.5">
      <c r="D1870" s="644"/>
    </row>
    <row r="1871" ht="13.5">
      <c r="D1871" s="644"/>
    </row>
    <row r="1872" ht="13.5">
      <c r="D1872" s="644"/>
    </row>
    <row r="1873" ht="13.5">
      <c r="D1873" s="644"/>
    </row>
    <row r="1874" ht="13.5">
      <c r="D1874" s="644"/>
    </row>
    <row r="1875" ht="13.5">
      <c r="D1875" s="644"/>
    </row>
    <row r="1876" ht="13.5">
      <c r="D1876" s="644"/>
    </row>
    <row r="1877" ht="13.5">
      <c r="D1877" s="644"/>
    </row>
    <row r="1878" ht="13.5">
      <c r="D1878" s="644"/>
    </row>
    <row r="1879" ht="13.5">
      <c r="D1879" s="644"/>
    </row>
    <row r="1880" ht="13.5">
      <c r="D1880" s="644"/>
    </row>
    <row r="1881" ht="13.5">
      <c r="D1881" s="644"/>
    </row>
    <row r="1882" ht="13.5">
      <c r="D1882" s="644"/>
    </row>
    <row r="1883" ht="13.5">
      <c r="D1883" s="644"/>
    </row>
    <row r="1884" ht="13.5">
      <c r="D1884" s="644"/>
    </row>
    <row r="1885" ht="13.5">
      <c r="D1885" s="644"/>
    </row>
    <row r="1886" ht="13.5">
      <c r="D1886" s="644"/>
    </row>
    <row r="1887" ht="13.5">
      <c r="D1887" s="644"/>
    </row>
    <row r="1888" ht="13.5">
      <c r="D1888" s="644"/>
    </row>
    <row r="1889" ht="13.5">
      <c r="D1889" s="644"/>
    </row>
    <row r="1890" ht="13.5">
      <c r="D1890" s="644"/>
    </row>
    <row r="1891" ht="13.5">
      <c r="D1891" s="644"/>
    </row>
    <row r="1892" ht="13.5">
      <c r="D1892" s="644"/>
    </row>
    <row r="1893" ht="13.5">
      <c r="D1893" s="644"/>
    </row>
    <row r="1894" ht="13.5">
      <c r="D1894" s="644"/>
    </row>
    <row r="1895" ht="13.5">
      <c r="D1895" s="644"/>
    </row>
    <row r="1896" ht="13.5">
      <c r="D1896" s="644"/>
    </row>
    <row r="1897" ht="13.5">
      <c r="D1897" s="644"/>
    </row>
    <row r="1898" ht="13.5">
      <c r="D1898" s="644"/>
    </row>
    <row r="1899" ht="13.5">
      <c r="D1899" s="644"/>
    </row>
    <row r="1900" ht="13.5">
      <c r="D1900" s="644"/>
    </row>
    <row r="1901" ht="13.5">
      <c r="D1901" s="644"/>
    </row>
    <row r="1902" ht="13.5">
      <c r="D1902" s="644"/>
    </row>
    <row r="1903" ht="13.5">
      <c r="D1903" s="644"/>
    </row>
    <row r="1904" ht="13.5">
      <c r="D1904" s="644"/>
    </row>
    <row r="1905" ht="13.5">
      <c r="D1905" s="644"/>
    </row>
    <row r="1906" ht="13.5">
      <c r="D1906" s="644"/>
    </row>
    <row r="1907" ht="13.5">
      <c r="D1907" s="644"/>
    </row>
    <row r="1908" ht="13.5">
      <c r="D1908" s="644"/>
    </row>
    <row r="1909" ht="13.5">
      <c r="D1909" s="644"/>
    </row>
    <row r="1910" ht="13.5">
      <c r="D1910" s="644"/>
    </row>
    <row r="1911" ht="13.5">
      <c r="D1911" s="644"/>
    </row>
    <row r="1912" ht="13.5">
      <c r="D1912" s="644"/>
    </row>
    <row r="1913" ht="13.5">
      <c r="D1913" s="644"/>
    </row>
    <row r="1914" ht="13.5">
      <c r="D1914" s="644"/>
    </row>
    <row r="1915" ht="13.5">
      <c r="D1915" s="644"/>
    </row>
    <row r="1916" ht="13.5">
      <c r="D1916" s="644"/>
    </row>
    <row r="1917" ht="13.5">
      <c r="D1917" s="644"/>
    </row>
    <row r="1918" ht="13.5">
      <c r="D1918" s="644"/>
    </row>
    <row r="1919" ht="13.5">
      <c r="D1919" s="644"/>
    </row>
    <row r="1920" ht="13.5">
      <c r="D1920" s="644"/>
    </row>
    <row r="1921" ht="13.5">
      <c r="D1921" s="644"/>
    </row>
    <row r="1922" ht="13.5">
      <c r="D1922" s="644"/>
    </row>
    <row r="1923" ht="13.5">
      <c r="D1923" s="644"/>
    </row>
    <row r="1924" ht="13.5">
      <c r="D1924" s="644"/>
    </row>
    <row r="1925" ht="13.5">
      <c r="D1925" s="644"/>
    </row>
    <row r="1926" ht="13.5">
      <c r="D1926" s="644"/>
    </row>
    <row r="1927" ht="13.5">
      <c r="D1927" s="644"/>
    </row>
    <row r="1928" ht="13.5">
      <c r="D1928" s="644"/>
    </row>
    <row r="1929" ht="13.5">
      <c r="D1929" s="644"/>
    </row>
    <row r="1930" ht="13.5">
      <c r="D1930" s="644"/>
    </row>
    <row r="1931" ht="13.5">
      <c r="D1931" s="644"/>
    </row>
    <row r="1932" ht="13.5">
      <c r="D1932" s="644"/>
    </row>
    <row r="1933" ht="13.5">
      <c r="D1933" s="644"/>
    </row>
    <row r="1934" ht="13.5">
      <c r="D1934" s="644"/>
    </row>
    <row r="1935" ht="13.5">
      <c r="D1935" s="644"/>
    </row>
    <row r="1936" ht="13.5">
      <c r="D1936" s="644"/>
    </row>
    <row r="1937" ht="13.5">
      <c r="D1937" s="644"/>
    </row>
    <row r="1938" ht="13.5">
      <c r="D1938" s="644"/>
    </row>
    <row r="1939" ht="13.5">
      <c r="D1939" s="644"/>
    </row>
    <row r="1940" ht="13.5">
      <c r="D1940" s="644"/>
    </row>
    <row r="1941" ht="13.5">
      <c r="D1941" s="644"/>
    </row>
    <row r="1942" ht="13.5">
      <c r="D1942" s="644"/>
    </row>
    <row r="1943" ht="13.5">
      <c r="D1943" s="644"/>
    </row>
    <row r="1944" ht="13.5">
      <c r="D1944" s="644"/>
    </row>
    <row r="1945" ht="13.5">
      <c r="D1945" s="644"/>
    </row>
    <row r="1946" ht="13.5">
      <c r="D1946" s="644"/>
    </row>
    <row r="1947" ht="13.5">
      <c r="D1947" s="644"/>
    </row>
    <row r="1948" ht="13.5">
      <c r="D1948" s="644"/>
    </row>
    <row r="1949" ht="13.5">
      <c r="D1949" s="644"/>
    </row>
    <row r="1950" ht="13.5">
      <c r="D1950" s="644"/>
    </row>
    <row r="1951" ht="13.5">
      <c r="D1951" s="644"/>
    </row>
    <row r="1952" ht="13.5">
      <c r="D1952" s="644"/>
    </row>
    <row r="1953" ht="13.5">
      <c r="D1953" s="644"/>
    </row>
    <row r="1954" ht="13.5">
      <c r="D1954" s="644"/>
    </row>
    <row r="1955" ht="13.5">
      <c r="D1955" s="644"/>
    </row>
    <row r="1956" ht="13.5">
      <c r="D1956" s="644"/>
    </row>
    <row r="1957" ht="13.5">
      <c r="D1957" s="644"/>
    </row>
    <row r="1958" ht="13.5">
      <c r="D1958" s="644"/>
    </row>
    <row r="1959" ht="13.5">
      <c r="D1959" s="644"/>
    </row>
    <row r="1960" ht="13.5">
      <c r="D1960" s="644"/>
    </row>
    <row r="1961" ht="13.5">
      <c r="D1961" s="644"/>
    </row>
    <row r="1962" ht="13.5">
      <c r="D1962" s="644"/>
    </row>
    <row r="1963" ht="13.5">
      <c r="D1963" s="644"/>
    </row>
    <row r="1964" ht="13.5">
      <c r="D1964" s="644"/>
    </row>
    <row r="1965" ht="13.5">
      <c r="D1965" s="644"/>
    </row>
    <row r="1966" ht="13.5">
      <c r="D1966" s="644"/>
    </row>
    <row r="1967" ht="13.5">
      <c r="D1967" s="644"/>
    </row>
    <row r="1968" ht="13.5">
      <c r="D1968" s="644"/>
    </row>
    <row r="1969" ht="13.5">
      <c r="D1969" s="644"/>
    </row>
    <row r="1970" ht="13.5">
      <c r="D1970" s="644"/>
    </row>
    <row r="1971" ht="13.5">
      <c r="D1971" s="644"/>
    </row>
    <row r="1972" ht="13.5">
      <c r="D1972" s="644"/>
    </row>
    <row r="1973" ht="13.5">
      <c r="D1973" s="644"/>
    </row>
    <row r="1974" ht="13.5">
      <c r="D1974" s="644"/>
    </row>
    <row r="1975" ht="13.5">
      <c r="D1975" s="644"/>
    </row>
    <row r="1976" ht="13.5">
      <c r="D1976" s="644"/>
    </row>
    <row r="1977" ht="13.5">
      <c r="D1977" s="644"/>
    </row>
    <row r="1978" ht="13.5">
      <c r="D1978" s="644"/>
    </row>
    <row r="1979" ht="13.5">
      <c r="D1979" s="644"/>
    </row>
    <row r="1980" ht="13.5">
      <c r="D1980" s="644"/>
    </row>
    <row r="1981" ht="13.5">
      <c r="D1981" s="644"/>
    </row>
    <row r="1982" ht="13.5">
      <c r="D1982" s="644"/>
    </row>
    <row r="1983" ht="13.5">
      <c r="D1983" s="644"/>
    </row>
    <row r="1984" ht="13.5">
      <c r="D1984" s="644"/>
    </row>
    <row r="1985" ht="13.5">
      <c r="D1985" s="644"/>
    </row>
    <row r="1986" ht="13.5">
      <c r="D1986" s="644"/>
    </row>
    <row r="1987" ht="13.5">
      <c r="D1987" s="644"/>
    </row>
    <row r="1988" ht="13.5">
      <c r="D1988" s="644"/>
    </row>
    <row r="1989" ht="13.5">
      <c r="D1989" s="644"/>
    </row>
    <row r="1990" ht="13.5">
      <c r="D1990" s="644"/>
    </row>
    <row r="1991" ht="13.5">
      <c r="D1991" s="644"/>
    </row>
    <row r="1992" ht="13.5">
      <c r="D1992" s="644"/>
    </row>
    <row r="1993" ht="13.5">
      <c r="D1993" s="644"/>
    </row>
    <row r="1994" ht="13.5">
      <c r="D1994" s="644"/>
    </row>
    <row r="1995" ht="13.5">
      <c r="D1995" s="644"/>
    </row>
    <row r="1996" ht="13.5">
      <c r="D1996" s="644"/>
    </row>
    <row r="1997" ht="13.5">
      <c r="D1997" s="644"/>
    </row>
    <row r="1998" ht="13.5">
      <c r="D1998" s="644"/>
    </row>
    <row r="1999" ht="13.5">
      <c r="D1999" s="644"/>
    </row>
    <row r="2000" ht="13.5">
      <c r="D2000" s="644"/>
    </row>
    <row r="2001" ht="13.5">
      <c r="D2001" s="644"/>
    </row>
    <row r="2002" ht="13.5">
      <c r="D2002" s="644"/>
    </row>
    <row r="2003" ht="13.5">
      <c r="D2003" s="644"/>
    </row>
    <row r="2004" ht="13.5">
      <c r="D2004" s="644"/>
    </row>
    <row r="2005" ht="13.5">
      <c r="D2005" s="644"/>
    </row>
    <row r="2006" ht="13.5">
      <c r="D2006" s="644"/>
    </row>
    <row r="2007" ht="13.5">
      <c r="D2007" s="644"/>
    </row>
    <row r="2008" ht="13.5">
      <c r="D2008" s="644"/>
    </row>
    <row r="2009" ht="13.5">
      <c r="D2009" s="644"/>
    </row>
    <row r="2010" ht="13.5">
      <c r="D2010" s="644"/>
    </row>
    <row r="2011" ht="13.5">
      <c r="D2011" s="644"/>
    </row>
    <row r="2012" ht="13.5">
      <c r="D2012" s="644"/>
    </row>
    <row r="2013" ht="13.5">
      <c r="D2013" s="644"/>
    </row>
    <row r="2014" ht="13.5">
      <c r="D2014" s="644"/>
    </row>
    <row r="2015" ht="13.5">
      <c r="D2015" s="644"/>
    </row>
    <row r="2016" ht="13.5">
      <c r="D2016" s="644"/>
    </row>
    <row r="2017" ht="13.5">
      <c r="D2017" s="644"/>
    </row>
    <row r="2018" ht="13.5">
      <c r="D2018" s="644"/>
    </row>
    <row r="2019" ht="13.5">
      <c r="D2019" s="644"/>
    </row>
    <row r="2020" ht="13.5">
      <c r="D2020" s="644"/>
    </row>
    <row r="2021" ht="13.5">
      <c r="D2021" s="644"/>
    </row>
    <row r="2022" ht="13.5">
      <c r="D2022" s="644"/>
    </row>
    <row r="2023" ht="13.5">
      <c r="D2023" s="644"/>
    </row>
    <row r="2024" ht="13.5">
      <c r="D2024" s="644"/>
    </row>
    <row r="2025" ht="13.5">
      <c r="D2025" s="644"/>
    </row>
    <row r="2026" ht="13.5">
      <c r="D2026" s="644"/>
    </row>
    <row r="2027" ht="13.5">
      <c r="D2027" s="644"/>
    </row>
    <row r="2028" ht="13.5">
      <c r="D2028" s="644"/>
    </row>
    <row r="2029" ht="13.5">
      <c r="D2029" s="644"/>
    </row>
    <row r="2030" ht="13.5">
      <c r="D2030" s="644"/>
    </row>
    <row r="2031" ht="13.5">
      <c r="D2031" s="644"/>
    </row>
    <row r="2032" ht="13.5">
      <c r="D2032" s="644"/>
    </row>
    <row r="2033" ht="13.5">
      <c r="D2033" s="644"/>
    </row>
    <row r="2034" ht="13.5">
      <c r="D2034" s="644"/>
    </row>
    <row r="2035" ht="13.5">
      <c r="D2035" s="644"/>
    </row>
    <row r="2036" ht="13.5">
      <c r="D2036" s="644"/>
    </row>
    <row r="2037" ht="13.5">
      <c r="D2037" s="644"/>
    </row>
    <row r="2038" ht="13.5">
      <c r="D2038" s="644"/>
    </row>
    <row r="2039" ht="13.5">
      <c r="D2039" s="644"/>
    </row>
    <row r="2040" ht="13.5">
      <c r="D2040" s="644"/>
    </row>
    <row r="2041" ht="13.5">
      <c r="D2041" s="644"/>
    </row>
    <row r="2042" ht="13.5">
      <c r="D2042" s="644"/>
    </row>
    <row r="2043" ht="13.5">
      <c r="D2043" s="644"/>
    </row>
    <row r="2044" ht="13.5">
      <c r="D2044" s="644"/>
    </row>
    <row r="2045" ht="13.5">
      <c r="D2045" s="644"/>
    </row>
    <row r="2046" ht="13.5">
      <c r="D2046" s="644"/>
    </row>
    <row r="2047" ht="13.5">
      <c r="D2047" s="644"/>
    </row>
    <row r="2048" ht="13.5">
      <c r="D2048" s="644"/>
    </row>
    <row r="2049" ht="13.5">
      <c r="D2049" s="644"/>
    </row>
    <row r="2050" ht="13.5">
      <c r="D2050" s="644"/>
    </row>
    <row r="2051" ht="13.5">
      <c r="D2051" s="644"/>
    </row>
    <row r="2052" ht="13.5">
      <c r="D2052" s="644"/>
    </row>
    <row r="2053" ht="13.5">
      <c r="D2053" s="644"/>
    </row>
    <row r="2054" ht="13.5">
      <c r="D2054" s="644"/>
    </row>
    <row r="2055" ht="13.5">
      <c r="D2055" s="644"/>
    </row>
    <row r="2056" ht="13.5">
      <c r="D2056" s="644"/>
    </row>
    <row r="2057" ht="13.5">
      <c r="D2057" s="644"/>
    </row>
    <row r="2058" ht="13.5">
      <c r="D2058" s="644"/>
    </row>
    <row r="2059" ht="13.5">
      <c r="D2059" s="644"/>
    </row>
    <row r="2060" ht="13.5">
      <c r="D2060" s="644"/>
    </row>
    <row r="2061" ht="13.5">
      <c r="D2061" s="644"/>
    </row>
    <row r="2062" ht="13.5">
      <c r="D2062" s="644"/>
    </row>
    <row r="2063" ht="13.5">
      <c r="D2063" s="644"/>
    </row>
    <row r="2064" ht="13.5">
      <c r="D2064" s="644"/>
    </row>
    <row r="2065" ht="13.5">
      <c r="D2065" s="644"/>
    </row>
    <row r="2066" ht="13.5">
      <c r="D2066" s="644"/>
    </row>
    <row r="2067" ht="13.5">
      <c r="D2067" s="644"/>
    </row>
    <row r="2068" ht="13.5">
      <c r="D2068" s="644"/>
    </row>
    <row r="2069" ht="13.5">
      <c r="D2069" s="644"/>
    </row>
    <row r="2070" ht="13.5">
      <c r="D2070" s="644"/>
    </row>
    <row r="2071" ht="13.5">
      <c r="D2071" s="644"/>
    </row>
    <row r="2072" ht="13.5">
      <c r="D2072" s="644"/>
    </row>
    <row r="2073" ht="13.5">
      <c r="D2073" s="644"/>
    </row>
    <row r="2074" ht="13.5">
      <c r="D2074" s="644"/>
    </row>
    <row r="2075" ht="13.5">
      <c r="D2075" s="644"/>
    </row>
    <row r="2076" ht="13.5">
      <c r="D2076" s="644"/>
    </row>
    <row r="2077" ht="13.5">
      <c r="D2077" s="644"/>
    </row>
    <row r="2078" ht="13.5">
      <c r="D2078" s="644"/>
    </row>
    <row r="2079" ht="13.5">
      <c r="D2079" s="644"/>
    </row>
    <row r="2080" ht="13.5">
      <c r="D2080" s="644"/>
    </row>
    <row r="2081" ht="13.5">
      <c r="D2081" s="644"/>
    </row>
    <row r="2082" ht="13.5">
      <c r="D2082" s="644"/>
    </row>
    <row r="2083" ht="13.5">
      <c r="D2083" s="644"/>
    </row>
    <row r="2084" ht="13.5">
      <c r="D2084" s="644"/>
    </row>
    <row r="2085" ht="13.5">
      <c r="D2085" s="644"/>
    </row>
    <row r="2086" ht="13.5">
      <c r="D2086" s="644"/>
    </row>
    <row r="2087" ht="13.5">
      <c r="D2087" s="644"/>
    </row>
    <row r="2088" ht="13.5">
      <c r="D2088" s="644"/>
    </row>
    <row r="2089" ht="13.5">
      <c r="D2089" s="644"/>
    </row>
    <row r="2090" ht="13.5">
      <c r="D2090" s="644"/>
    </row>
    <row r="2091" ht="13.5">
      <c r="D2091" s="644"/>
    </row>
    <row r="2092" ht="13.5">
      <c r="D2092" s="644"/>
    </row>
    <row r="2093" ht="13.5">
      <c r="D2093" s="644"/>
    </row>
    <row r="2094" ht="13.5">
      <c r="D2094" s="644"/>
    </row>
    <row r="2095" ht="13.5">
      <c r="D2095" s="644"/>
    </row>
    <row r="2096" ht="13.5">
      <c r="D2096" s="644"/>
    </row>
    <row r="2097" ht="13.5">
      <c r="D2097" s="644"/>
    </row>
    <row r="2098" ht="13.5">
      <c r="D2098" s="644"/>
    </row>
    <row r="2099" ht="13.5">
      <c r="D2099" s="644"/>
    </row>
    <row r="2100" ht="13.5">
      <c r="D2100" s="644"/>
    </row>
    <row r="2101" ht="13.5">
      <c r="D2101" s="644"/>
    </row>
    <row r="2102" ht="13.5">
      <c r="D2102" s="644"/>
    </row>
    <row r="2103" ht="13.5">
      <c r="D2103" s="644"/>
    </row>
    <row r="2104" ht="13.5">
      <c r="D2104" s="644"/>
    </row>
    <row r="2105" ht="13.5">
      <c r="D2105" s="644"/>
    </row>
    <row r="2106" ht="13.5">
      <c r="D2106" s="644"/>
    </row>
    <row r="2107" ht="13.5">
      <c r="D2107" s="644"/>
    </row>
    <row r="2108" ht="13.5">
      <c r="D2108" s="644"/>
    </row>
    <row r="2109" ht="13.5">
      <c r="D2109" s="644"/>
    </row>
    <row r="2110" ht="13.5">
      <c r="D2110" s="644"/>
    </row>
    <row r="2111" ht="13.5">
      <c r="D2111" s="644"/>
    </row>
    <row r="2112" ht="13.5">
      <c r="D2112" s="644"/>
    </row>
    <row r="2113" ht="13.5">
      <c r="D2113" s="644"/>
    </row>
    <row r="2114" ht="13.5">
      <c r="D2114" s="644"/>
    </row>
    <row r="2115" ht="13.5">
      <c r="D2115" s="644"/>
    </row>
    <row r="2116" ht="13.5">
      <c r="D2116" s="644"/>
    </row>
    <row r="2117" ht="13.5">
      <c r="D2117" s="644"/>
    </row>
    <row r="2118" ht="13.5">
      <c r="D2118" s="644"/>
    </row>
    <row r="2119" ht="13.5">
      <c r="D2119" s="644"/>
    </row>
    <row r="2120" ht="13.5">
      <c r="D2120" s="644"/>
    </row>
    <row r="2121" ht="13.5">
      <c r="D2121" s="644"/>
    </row>
    <row r="2122" ht="13.5">
      <c r="D2122" s="644"/>
    </row>
    <row r="2123" ht="13.5">
      <c r="D2123" s="644"/>
    </row>
    <row r="2124" ht="13.5">
      <c r="D2124" s="644"/>
    </row>
    <row r="2125" ht="13.5">
      <c r="D2125" s="644"/>
    </row>
    <row r="2126" ht="13.5">
      <c r="D2126" s="644"/>
    </row>
    <row r="2127" ht="13.5">
      <c r="D2127" s="644"/>
    </row>
    <row r="2128" ht="13.5">
      <c r="D2128" s="644"/>
    </row>
    <row r="2129" ht="13.5">
      <c r="D2129" s="644"/>
    </row>
    <row r="2130" ht="13.5">
      <c r="D2130" s="644"/>
    </row>
    <row r="2131" ht="13.5">
      <c r="D2131" s="644"/>
    </row>
    <row r="2132" ht="13.5">
      <c r="D2132" s="644"/>
    </row>
    <row r="2133" ht="13.5">
      <c r="D2133" s="644"/>
    </row>
    <row r="2134" ht="13.5">
      <c r="D2134" s="644"/>
    </row>
    <row r="2135" ht="13.5">
      <c r="D2135" s="644"/>
    </row>
    <row r="2136" ht="13.5">
      <c r="D2136" s="644"/>
    </row>
    <row r="2137" ht="13.5">
      <c r="D2137" s="644"/>
    </row>
    <row r="2138" ht="13.5">
      <c r="D2138" s="644"/>
    </row>
    <row r="2139" ht="13.5">
      <c r="D2139" s="644"/>
    </row>
    <row r="2140" ht="13.5">
      <c r="D2140" s="644"/>
    </row>
    <row r="2141" ht="13.5">
      <c r="D2141" s="644"/>
    </row>
    <row r="2142" ht="13.5">
      <c r="D2142" s="644"/>
    </row>
    <row r="2143" ht="13.5">
      <c r="D2143" s="644"/>
    </row>
    <row r="2144" ht="13.5">
      <c r="D2144" s="644"/>
    </row>
    <row r="2145" ht="13.5">
      <c r="D2145" s="644"/>
    </row>
    <row r="2146" ht="13.5">
      <c r="D2146" s="644"/>
    </row>
    <row r="2147" ht="13.5">
      <c r="D2147" s="644"/>
    </row>
    <row r="2148" ht="13.5">
      <c r="D2148" s="644"/>
    </row>
    <row r="2149" ht="13.5">
      <c r="D2149" s="644"/>
    </row>
    <row r="2150" ht="13.5">
      <c r="D2150" s="644"/>
    </row>
    <row r="2151" ht="13.5">
      <c r="D2151" s="644"/>
    </row>
    <row r="2152" ht="13.5">
      <c r="D2152" s="644"/>
    </row>
    <row r="2153" ht="13.5">
      <c r="D2153" s="644"/>
    </row>
    <row r="2154" ht="13.5">
      <c r="D2154" s="644"/>
    </row>
    <row r="2155" ht="13.5">
      <c r="D2155" s="644"/>
    </row>
    <row r="2156" ht="13.5">
      <c r="D2156" s="644"/>
    </row>
    <row r="2157" ht="13.5">
      <c r="D2157" s="644"/>
    </row>
    <row r="2158" ht="13.5">
      <c r="D2158" s="644"/>
    </row>
    <row r="2159" ht="13.5">
      <c r="D2159" s="644"/>
    </row>
    <row r="2160" ht="13.5">
      <c r="D2160" s="644"/>
    </row>
    <row r="2161" ht="13.5">
      <c r="D2161" s="644"/>
    </row>
    <row r="2162" ht="13.5">
      <c r="D2162" s="644"/>
    </row>
    <row r="2163" ht="13.5">
      <c r="D2163" s="644"/>
    </row>
    <row r="2164" ht="13.5">
      <c r="D2164" s="644"/>
    </row>
    <row r="2165" ht="13.5">
      <c r="D2165" s="644"/>
    </row>
    <row r="2166" ht="13.5">
      <c r="D2166" s="644"/>
    </row>
    <row r="2167" ht="13.5">
      <c r="D2167" s="644"/>
    </row>
    <row r="2168" ht="13.5">
      <c r="D2168" s="644"/>
    </row>
    <row r="2169" ht="13.5">
      <c r="D2169" s="644"/>
    </row>
    <row r="2170" ht="13.5">
      <c r="D2170" s="644"/>
    </row>
    <row r="2171" ht="13.5">
      <c r="D2171" s="644"/>
    </row>
    <row r="2172" ht="13.5">
      <c r="D2172" s="644"/>
    </row>
    <row r="2173" ht="13.5">
      <c r="D2173" s="644"/>
    </row>
    <row r="2174" ht="13.5">
      <c r="D2174" s="644"/>
    </row>
    <row r="2175" ht="13.5">
      <c r="D2175" s="644"/>
    </row>
    <row r="2176" ht="13.5">
      <c r="D2176" s="644"/>
    </row>
    <row r="2177" ht="13.5">
      <c r="D2177" s="644"/>
    </row>
    <row r="2178" ht="13.5">
      <c r="D2178" s="644"/>
    </row>
    <row r="2179" ht="13.5">
      <c r="D2179" s="644"/>
    </row>
    <row r="2180" ht="13.5">
      <c r="D2180" s="644"/>
    </row>
    <row r="2181" ht="13.5">
      <c r="D2181" s="644"/>
    </row>
    <row r="2182" ht="13.5">
      <c r="D2182" s="644"/>
    </row>
    <row r="2183" ht="13.5">
      <c r="D2183" s="644"/>
    </row>
    <row r="2184" ht="13.5">
      <c r="D2184" s="644"/>
    </row>
    <row r="2185" ht="13.5">
      <c r="D2185" s="644"/>
    </row>
    <row r="2186" ht="13.5">
      <c r="D2186" s="644"/>
    </row>
    <row r="2187" ht="13.5">
      <c r="D2187" s="644"/>
    </row>
    <row r="2188" ht="13.5">
      <c r="D2188" s="644"/>
    </row>
    <row r="2189" ht="13.5">
      <c r="D2189" s="644"/>
    </row>
    <row r="2190" ht="13.5">
      <c r="D2190" s="644"/>
    </row>
    <row r="2191" ht="13.5">
      <c r="D2191" s="644"/>
    </row>
    <row r="2192" ht="13.5">
      <c r="D2192" s="644"/>
    </row>
    <row r="2193" ht="13.5">
      <c r="D2193" s="644"/>
    </row>
    <row r="2194" ht="13.5">
      <c r="D2194" s="644"/>
    </row>
    <row r="2195" ht="13.5">
      <c r="D2195" s="644"/>
    </row>
    <row r="2196" ht="13.5">
      <c r="D2196" s="644"/>
    </row>
    <row r="2197" ht="13.5">
      <c r="D2197" s="644"/>
    </row>
    <row r="2198" ht="13.5">
      <c r="D2198" s="644"/>
    </row>
    <row r="2199" ht="13.5">
      <c r="D2199" s="644"/>
    </row>
    <row r="2200" ht="13.5">
      <c r="D2200" s="644"/>
    </row>
    <row r="2201" ht="13.5">
      <c r="D2201" s="644"/>
    </row>
    <row r="2202" ht="13.5">
      <c r="D2202" s="644"/>
    </row>
    <row r="2203" ht="13.5">
      <c r="D2203" s="644"/>
    </row>
    <row r="2204" ht="13.5">
      <c r="D2204" s="644"/>
    </row>
    <row r="2205" ht="13.5">
      <c r="D2205" s="644"/>
    </row>
    <row r="2206" ht="13.5">
      <c r="D2206" s="644"/>
    </row>
    <row r="2207" ht="13.5">
      <c r="D2207" s="644"/>
    </row>
    <row r="2208" ht="13.5">
      <c r="D2208" s="644"/>
    </row>
    <row r="2209" ht="13.5">
      <c r="D2209" s="644"/>
    </row>
    <row r="2210" ht="13.5">
      <c r="D2210" s="644"/>
    </row>
    <row r="2211" ht="13.5">
      <c r="D2211" s="644"/>
    </row>
    <row r="2212" ht="13.5">
      <c r="D2212" s="644"/>
    </row>
    <row r="2213" ht="13.5">
      <c r="D2213" s="644"/>
    </row>
    <row r="2214" ht="13.5">
      <c r="D2214" s="644"/>
    </row>
    <row r="2215" ht="13.5">
      <c r="D2215" s="644"/>
    </row>
    <row r="2216" ht="13.5">
      <c r="D2216" s="644"/>
    </row>
    <row r="2217" ht="13.5">
      <c r="D2217" s="644"/>
    </row>
    <row r="2218" ht="13.5">
      <c r="D2218" s="644"/>
    </row>
    <row r="2219" ht="13.5">
      <c r="D2219" s="644"/>
    </row>
    <row r="2220" ht="13.5">
      <c r="D2220" s="644"/>
    </row>
    <row r="2221" ht="13.5">
      <c r="D2221" s="644"/>
    </row>
    <row r="2222" ht="13.5">
      <c r="D2222" s="644"/>
    </row>
    <row r="2223" ht="13.5">
      <c r="D2223" s="644"/>
    </row>
    <row r="2224" ht="13.5">
      <c r="D2224" s="644"/>
    </row>
    <row r="2225" ht="13.5">
      <c r="D2225" s="644"/>
    </row>
    <row r="2226" ht="13.5">
      <c r="D2226" s="644"/>
    </row>
    <row r="2227" ht="13.5">
      <c r="D2227" s="644"/>
    </row>
    <row r="2228" ht="13.5">
      <c r="D2228" s="644"/>
    </row>
    <row r="2229" ht="13.5">
      <c r="D2229" s="644"/>
    </row>
    <row r="2230" ht="13.5">
      <c r="D2230" s="644"/>
    </row>
    <row r="2231" ht="13.5">
      <c r="D2231" s="644"/>
    </row>
    <row r="2232" ht="13.5">
      <c r="D2232" s="644"/>
    </row>
    <row r="2233" ht="13.5">
      <c r="D2233" s="644"/>
    </row>
    <row r="2234" ht="13.5">
      <c r="D2234" s="644"/>
    </row>
    <row r="2235" ht="13.5">
      <c r="D2235" s="644"/>
    </row>
    <row r="2236" ht="13.5">
      <c r="D2236" s="644"/>
    </row>
    <row r="2237" ht="13.5">
      <c r="D2237" s="644"/>
    </row>
    <row r="2238" ht="13.5">
      <c r="D2238" s="644"/>
    </row>
    <row r="2239" ht="13.5">
      <c r="D2239" s="644"/>
    </row>
    <row r="2240" ht="13.5">
      <c r="D2240" s="644"/>
    </row>
    <row r="2241" ht="13.5">
      <c r="D2241" s="644"/>
    </row>
    <row r="2242" ht="13.5">
      <c r="D2242" s="644"/>
    </row>
    <row r="2243" ht="13.5">
      <c r="D2243" s="644"/>
    </row>
    <row r="2244" ht="13.5">
      <c r="D2244" s="644"/>
    </row>
    <row r="2245" ht="13.5">
      <c r="D2245" s="644"/>
    </row>
    <row r="2246" ht="13.5">
      <c r="D2246" s="644"/>
    </row>
    <row r="2247" ht="13.5">
      <c r="D2247" s="644"/>
    </row>
    <row r="2248" ht="13.5">
      <c r="D2248" s="644"/>
    </row>
    <row r="2249" ht="13.5">
      <c r="D2249" s="644"/>
    </row>
    <row r="2250" ht="13.5">
      <c r="D2250" s="644"/>
    </row>
    <row r="2251" ht="13.5">
      <c r="D2251" s="644"/>
    </row>
    <row r="2252" ht="13.5">
      <c r="D2252" s="644"/>
    </row>
    <row r="2253" ht="13.5">
      <c r="D2253" s="644"/>
    </row>
    <row r="2254" ht="13.5">
      <c r="D2254" s="644"/>
    </row>
    <row r="2255" ht="13.5">
      <c r="D2255" s="644"/>
    </row>
    <row r="2256" ht="13.5">
      <c r="D2256" s="644"/>
    </row>
    <row r="2257" ht="13.5">
      <c r="D2257" s="644"/>
    </row>
    <row r="2258" ht="13.5">
      <c r="D2258" s="644"/>
    </row>
    <row r="2259" ht="13.5">
      <c r="D2259" s="644"/>
    </row>
    <row r="2260" ht="13.5">
      <c r="D2260" s="644"/>
    </row>
    <row r="2261" ht="13.5">
      <c r="D2261" s="644"/>
    </row>
    <row r="2262" ht="13.5">
      <c r="D2262" s="644"/>
    </row>
    <row r="2263" ht="13.5">
      <c r="D2263" s="644"/>
    </row>
    <row r="2264" ht="13.5">
      <c r="D2264" s="644"/>
    </row>
    <row r="2265" ht="13.5">
      <c r="D2265" s="644"/>
    </row>
    <row r="2266" ht="13.5">
      <c r="D2266" s="644"/>
    </row>
    <row r="2267" ht="13.5">
      <c r="D2267" s="644"/>
    </row>
    <row r="2268" ht="13.5">
      <c r="D2268" s="644"/>
    </row>
    <row r="2269" ht="13.5">
      <c r="D2269" s="644"/>
    </row>
    <row r="2270" ht="13.5">
      <c r="D2270" s="644"/>
    </row>
    <row r="2271" ht="13.5">
      <c r="D2271" s="644"/>
    </row>
    <row r="2272" ht="13.5">
      <c r="D2272" s="644"/>
    </row>
    <row r="2273" ht="13.5">
      <c r="D2273" s="644"/>
    </row>
    <row r="2274" ht="13.5">
      <c r="D2274" s="644"/>
    </row>
    <row r="2275" ht="13.5">
      <c r="D2275" s="644"/>
    </row>
    <row r="2276" ht="13.5">
      <c r="D2276" s="644"/>
    </row>
    <row r="2277" ht="13.5">
      <c r="D2277" s="644"/>
    </row>
    <row r="2278" ht="13.5">
      <c r="D2278" s="644"/>
    </row>
    <row r="2279" ht="13.5">
      <c r="D2279" s="644"/>
    </row>
    <row r="2280" ht="13.5">
      <c r="D2280" s="644"/>
    </row>
    <row r="2281" ht="13.5">
      <c r="D2281" s="644"/>
    </row>
    <row r="2282" ht="13.5">
      <c r="D2282" s="644"/>
    </row>
    <row r="2283" ht="13.5">
      <c r="D2283" s="644"/>
    </row>
    <row r="2284" ht="13.5">
      <c r="D2284" s="644"/>
    </row>
    <row r="2285" ht="13.5">
      <c r="D2285" s="644"/>
    </row>
    <row r="2286" ht="13.5">
      <c r="D2286" s="644"/>
    </row>
    <row r="2287" ht="13.5">
      <c r="D2287" s="644"/>
    </row>
    <row r="2288" ht="13.5">
      <c r="D2288" s="644"/>
    </row>
    <row r="2289" ht="13.5">
      <c r="D2289" s="644"/>
    </row>
    <row r="2290" ht="13.5">
      <c r="D2290" s="644"/>
    </row>
    <row r="2291" ht="13.5">
      <c r="D2291" s="644"/>
    </row>
    <row r="2292" ht="13.5">
      <c r="D2292" s="644"/>
    </row>
    <row r="2293" ht="13.5">
      <c r="D2293" s="644"/>
    </row>
    <row r="2294" ht="13.5">
      <c r="D2294" s="644"/>
    </row>
    <row r="2295" ht="13.5">
      <c r="D2295" s="644"/>
    </row>
    <row r="2296" ht="13.5">
      <c r="D2296" s="644"/>
    </row>
    <row r="2297" ht="13.5">
      <c r="D2297" s="644"/>
    </row>
    <row r="2298" ht="13.5">
      <c r="D2298" s="644"/>
    </row>
    <row r="2299" ht="13.5">
      <c r="D2299" s="644"/>
    </row>
    <row r="2300" ht="13.5">
      <c r="D2300" s="644"/>
    </row>
    <row r="2301" ht="13.5">
      <c r="D2301" s="644"/>
    </row>
    <row r="2302" ht="13.5">
      <c r="D2302" s="644"/>
    </row>
    <row r="2303" ht="13.5">
      <c r="D2303" s="644"/>
    </row>
    <row r="2304" ht="13.5">
      <c r="D2304" s="644"/>
    </row>
    <row r="2305" ht="13.5">
      <c r="D2305" s="644"/>
    </row>
    <row r="2306" ht="13.5">
      <c r="D2306" s="644"/>
    </row>
    <row r="2307" ht="13.5">
      <c r="D2307" s="644"/>
    </row>
    <row r="2308" ht="13.5">
      <c r="D2308" s="644"/>
    </row>
    <row r="2309" ht="13.5">
      <c r="D2309" s="644"/>
    </row>
    <row r="2310" ht="13.5">
      <c r="D2310" s="644"/>
    </row>
    <row r="2311" ht="13.5">
      <c r="D2311" s="644"/>
    </row>
    <row r="2312" ht="13.5">
      <c r="D2312" s="644"/>
    </row>
    <row r="2313" ht="13.5">
      <c r="D2313" s="644"/>
    </row>
    <row r="2314" ht="13.5">
      <c r="D2314" s="644"/>
    </row>
    <row r="2315" ht="13.5">
      <c r="D2315" s="644"/>
    </row>
    <row r="2316" ht="13.5">
      <c r="D2316" s="644"/>
    </row>
    <row r="2317" ht="13.5">
      <c r="D2317" s="644"/>
    </row>
    <row r="2318" ht="13.5">
      <c r="D2318" s="644"/>
    </row>
    <row r="2319" ht="13.5">
      <c r="D2319" s="644"/>
    </row>
    <row r="2320" ht="13.5">
      <c r="D2320" s="644"/>
    </row>
    <row r="2321" ht="13.5">
      <c r="D2321" s="644"/>
    </row>
    <row r="2322" ht="13.5">
      <c r="D2322" s="644"/>
    </row>
    <row r="2323" ht="13.5">
      <c r="D2323" s="644"/>
    </row>
    <row r="2324" ht="13.5">
      <c r="D2324" s="644"/>
    </row>
    <row r="2325" ht="13.5">
      <c r="D2325" s="644"/>
    </row>
    <row r="2326" ht="13.5">
      <c r="D2326" s="644"/>
    </row>
    <row r="2327" ht="13.5">
      <c r="D2327" s="644"/>
    </row>
    <row r="2328" ht="13.5">
      <c r="D2328" s="644"/>
    </row>
    <row r="2329" ht="13.5">
      <c r="D2329" s="644"/>
    </row>
    <row r="2330" ht="13.5">
      <c r="D2330" s="644"/>
    </row>
    <row r="2331" ht="13.5">
      <c r="D2331" s="644"/>
    </row>
    <row r="2332" ht="13.5">
      <c r="D2332" s="644"/>
    </row>
    <row r="2333" ht="13.5">
      <c r="D2333" s="644"/>
    </row>
    <row r="2334" ht="13.5">
      <c r="D2334" s="644"/>
    </row>
    <row r="2335" ht="13.5">
      <c r="D2335" s="644"/>
    </row>
    <row r="2336" ht="13.5">
      <c r="D2336" s="644"/>
    </row>
    <row r="2337" ht="13.5">
      <c r="D2337" s="644"/>
    </row>
    <row r="2338" ht="13.5">
      <c r="D2338" s="644"/>
    </row>
    <row r="2339" ht="13.5">
      <c r="D2339" s="644"/>
    </row>
    <row r="2340" ht="13.5">
      <c r="D2340" s="644"/>
    </row>
    <row r="2341" ht="13.5">
      <c r="D2341" s="644"/>
    </row>
    <row r="2342" ht="13.5">
      <c r="D2342" s="644"/>
    </row>
    <row r="2343" ht="13.5">
      <c r="D2343" s="644"/>
    </row>
    <row r="2344" ht="13.5">
      <c r="D2344" s="644"/>
    </row>
    <row r="2345" ht="13.5">
      <c r="D2345" s="644"/>
    </row>
    <row r="2346" ht="13.5">
      <c r="D2346" s="644"/>
    </row>
    <row r="2347" ht="13.5">
      <c r="D2347" s="644"/>
    </row>
    <row r="2348" ht="13.5">
      <c r="D2348" s="644"/>
    </row>
    <row r="2349" ht="13.5">
      <c r="D2349" s="644"/>
    </row>
    <row r="2350" ht="13.5">
      <c r="D2350" s="644"/>
    </row>
    <row r="2351" ht="13.5">
      <c r="D2351" s="644"/>
    </row>
    <row r="2352" ht="13.5">
      <c r="D2352" s="644"/>
    </row>
    <row r="2353" ht="13.5">
      <c r="D2353" s="644"/>
    </row>
    <row r="2354" ht="13.5">
      <c r="D2354" s="644"/>
    </row>
    <row r="2355" ht="13.5">
      <c r="D2355" s="644"/>
    </row>
    <row r="2356" ht="13.5">
      <c r="D2356" s="644"/>
    </row>
    <row r="2357" ht="13.5">
      <c r="D2357" s="644"/>
    </row>
    <row r="2358" ht="13.5">
      <c r="D2358" s="644"/>
    </row>
    <row r="2359" ht="13.5">
      <c r="D2359" s="644"/>
    </row>
    <row r="2360" ht="13.5">
      <c r="D2360" s="644"/>
    </row>
    <row r="2361" ht="13.5">
      <c r="D2361" s="644"/>
    </row>
    <row r="2362" ht="13.5">
      <c r="D2362" s="644"/>
    </row>
    <row r="2363" ht="13.5">
      <c r="D2363" s="644"/>
    </row>
    <row r="2364" ht="13.5">
      <c r="D2364" s="644"/>
    </row>
    <row r="2365" ht="13.5">
      <c r="D2365" s="644"/>
    </row>
    <row r="2366" ht="13.5">
      <c r="D2366" s="644"/>
    </row>
    <row r="2367" ht="13.5">
      <c r="D2367" s="644"/>
    </row>
    <row r="2368" ht="13.5">
      <c r="D2368" s="644"/>
    </row>
    <row r="2369" ht="13.5">
      <c r="D2369" s="644"/>
    </row>
    <row r="2370" ht="13.5">
      <c r="D2370" s="644"/>
    </row>
    <row r="2371" ht="13.5">
      <c r="D2371" s="644"/>
    </row>
    <row r="2372" ht="13.5">
      <c r="D2372" s="644"/>
    </row>
    <row r="2373" ht="13.5">
      <c r="D2373" s="644"/>
    </row>
    <row r="2374" ht="13.5">
      <c r="D2374" s="644"/>
    </row>
    <row r="2375" ht="13.5">
      <c r="D2375" s="644"/>
    </row>
    <row r="2376" ht="13.5">
      <c r="D2376" s="644"/>
    </row>
    <row r="2377" ht="13.5">
      <c r="D2377" s="644"/>
    </row>
    <row r="2378" ht="13.5">
      <c r="D2378" s="644"/>
    </row>
    <row r="2379" ht="13.5">
      <c r="D2379" s="644"/>
    </row>
    <row r="2380" ht="13.5">
      <c r="D2380" s="644"/>
    </row>
    <row r="2381" ht="13.5">
      <c r="D2381" s="644"/>
    </row>
    <row r="2382" ht="13.5">
      <c r="D2382" s="644"/>
    </row>
    <row r="2383" ht="13.5">
      <c r="D2383" s="644"/>
    </row>
    <row r="2384" ht="13.5">
      <c r="D2384" s="644"/>
    </row>
    <row r="2385" ht="13.5">
      <c r="D2385" s="644"/>
    </row>
    <row r="2386" ht="13.5">
      <c r="D2386" s="644"/>
    </row>
    <row r="2387" ht="13.5">
      <c r="D2387" s="644"/>
    </row>
    <row r="2388" ht="13.5">
      <c r="D2388" s="644"/>
    </row>
    <row r="2389" ht="13.5">
      <c r="D2389" s="644"/>
    </row>
    <row r="2390" ht="13.5">
      <c r="D2390" s="644"/>
    </row>
    <row r="2391" ht="13.5">
      <c r="D2391" s="644"/>
    </row>
    <row r="2392" ht="13.5">
      <c r="D2392" s="644"/>
    </row>
    <row r="2393" ht="13.5">
      <c r="D2393" s="644"/>
    </row>
    <row r="2394" ht="13.5">
      <c r="D2394" s="644"/>
    </row>
    <row r="2395" ht="13.5">
      <c r="D2395" s="644"/>
    </row>
    <row r="2396" ht="13.5">
      <c r="D2396" s="644"/>
    </row>
    <row r="2397" ht="13.5">
      <c r="D2397" s="644"/>
    </row>
    <row r="2398" ht="13.5">
      <c r="D2398" s="644"/>
    </row>
    <row r="2399" ht="13.5">
      <c r="D2399" s="644"/>
    </row>
    <row r="2400" ht="13.5">
      <c r="D2400" s="644"/>
    </row>
    <row r="2401" ht="13.5">
      <c r="D2401" s="644"/>
    </row>
    <row r="2402" ht="13.5">
      <c r="D2402" s="644"/>
    </row>
    <row r="2403" ht="13.5">
      <c r="D2403" s="644"/>
    </row>
    <row r="2404" ht="13.5">
      <c r="D2404" s="644"/>
    </row>
    <row r="2405" ht="13.5">
      <c r="D2405" s="644"/>
    </row>
    <row r="2406" ht="13.5">
      <c r="D2406" s="644"/>
    </row>
    <row r="2407" ht="13.5">
      <c r="D2407" s="644"/>
    </row>
    <row r="2408" ht="13.5">
      <c r="D2408" s="644"/>
    </row>
    <row r="2409" ht="13.5">
      <c r="D2409" s="644"/>
    </row>
    <row r="2410" ht="13.5">
      <c r="D2410" s="644"/>
    </row>
    <row r="2411" ht="13.5">
      <c r="D2411" s="644"/>
    </row>
    <row r="2412" ht="13.5">
      <c r="D2412" s="644"/>
    </row>
    <row r="2413" ht="13.5">
      <c r="D2413" s="644"/>
    </row>
    <row r="2414" ht="13.5">
      <c r="D2414" s="644"/>
    </row>
    <row r="2415" ht="13.5">
      <c r="D2415" s="644"/>
    </row>
    <row r="2416" ht="13.5">
      <c r="D2416" s="644"/>
    </row>
    <row r="2417" ht="13.5">
      <c r="D2417" s="644"/>
    </row>
    <row r="2418" ht="13.5">
      <c r="D2418" s="644"/>
    </row>
    <row r="2419" ht="13.5">
      <c r="D2419" s="644"/>
    </row>
    <row r="2420" ht="13.5">
      <c r="D2420" s="644"/>
    </row>
    <row r="2421" ht="13.5">
      <c r="D2421" s="644"/>
    </row>
    <row r="2422" ht="13.5">
      <c r="D2422" s="644"/>
    </row>
    <row r="2423" ht="13.5">
      <c r="D2423" s="644"/>
    </row>
    <row r="2424" ht="13.5">
      <c r="D2424" s="644"/>
    </row>
    <row r="2425" ht="13.5">
      <c r="D2425" s="644"/>
    </row>
    <row r="2426" ht="13.5">
      <c r="D2426" s="644"/>
    </row>
    <row r="2427" ht="13.5">
      <c r="D2427" s="644"/>
    </row>
    <row r="2428" ht="13.5">
      <c r="D2428" s="644"/>
    </row>
    <row r="2429" ht="13.5">
      <c r="D2429" s="644"/>
    </row>
    <row r="2430" ht="13.5">
      <c r="D2430" s="644"/>
    </row>
    <row r="2431" ht="13.5">
      <c r="D2431" s="644"/>
    </row>
    <row r="2432" ht="13.5">
      <c r="D2432" s="644"/>
    </row>
    <row r="2433" ht="13.5">
      <c r="D2433" s="644"/>
    </row>
    <row r="2434" ht="13.5">
      <c r="D2434" s="644"/>
    </row>
    <row r="2435" ht="13.5">
      <c r="D2435" s="644"/>
    </row>
    <row r="2436" ht="13.5">
      <c r="D2436" s="644"/>
    </row>
    <row r="2437" ht="13.5">
      <c r="D2437" s="644"/>
    </row>
    <row r="2438" ht="13.5">
      <c r="D2438" s="644"/>
    </row>
    <row r="2439" ht="13.5">
      <c r="D2439" s="644"/>
    </row>
    <row r="2440" ht="13.5">
      <c r="D2440" s="644"/>
    </row>
    <row r="2441" ht="13.5">
      <c r="D2441" s="644"/>
    </row>
    <row r="2442" ht="13.5">
      <c r="D2442" s="644"/>
    </row>
    <row r="2443" ht="13.5">
      <c r="D2443" s="644"/>
    </row>
    <row r="2444" ht="13.5">
      <c r="D2444" s="644"/>
    </row>
    <row r="2445" ht="13.5">
      <c r="D2445" s="644"/>
    </row>
    <row r="2446" ht="13.5">
      <c r="D2446" s="644"/>
    </row>
    <row r="2447" ht="13.5">
      <c r="D2447" s="644"/>
    </row>
    <row r="2448" ht="13.5">
      <c r="D2448" s="644"/>
    </row>
    <row r="2449" ht="13.5">
      <c r="D2449" s="644"/>
    </row>
    <row r="2450" ht="13.5">
      <c r="D2450" s="644"/>
    </row>
    <row r="2451" ht="13.5">
      <c r="D2451" s="644"/>
    </row>
    <row r="2452" ht="13.5">
      <c r="D2452" s="644"/>
    </row>
    <row r="2453" ht="13.5">
      <c r="D2453" s="644"/>
    </row>
    <row r="2454" ht="13.5">
      <c r="D2454" s="644"/>
    </row>
    <row r="2455" ht="13.5">
      <c r="D2455" s="644"/>
    </row>
    <row r="2456" ht="13.5">
      <c r="D2456" s="644"/>
    </row>
    <row r="2457" ht="13.5">
      <c r="D2457" s="644"/>
    </row>
    <row r="2458" ht="13.5">
      <c r="D2458" s="644"/>
    </row>
    <row r="2459" ht="13.5">
      <c r="D2459" s="644"/>
    </row>
    <row r="2460" ht="13.5">
      <c r="D2460" s="644"/>
    </row>
    <row r="2461" ht="13.5">
      <c r="D2461" s="644"/>
    </row>
    <row r="2462" ht="13.5">
      <c r="D2462" s="644"/>
    </row>
    <row r="2463" ht="13.5">
      <c r="D2463" s="644"/>
    </row>
    <row r="2464" ht="13.5">
      <c r="D2464" s="644"/>
    </row>
    <row r="2465" ht="13.5">
      <c r="D2465" s="644"/>
    </row>
    <row r="2466" ht="13.5">
      <c r="D2466" s="644"/>
    </row>
    <row r="2467" ht="13.5">
      <c r="D2467" s="644"/>
    </row>
    <row r="2468" ht="13.5">
      <c r="D2468" s="644"/>
    </row>
    <row r="2469" ht="13.5">
      <c r="D2469" s="644"/>
    </row>
    <row r="2470" ht="13.5">
      <c r="D2470" s="644"/>
    </row>
    <row r="2471" ht="13.5">
      <c r="D2471" s="644"/>
    </row>
    <row r="2472" ht="13.5">
      <c r="D2472" s="644"/>
    </row>
    <row r="2473" ht="13.5">
      <c r="D2473" s="644"/>
    </row>
    <row r="2474" ht="13.5">
      <c r="D2474" s="644"/>
    </row>
    <row r="2475" ht="13.5">
      <c r="D2475" s="644"/>
    </row>
    <row r="2476" ht="13.5">
      <c r="D2476" s="644"/>
    </row>
    <row r="2477" ht="13.5">
      <c r="D2477" s="644"/>
    </row>
    <row r="2478" ht="13.5">
      <c r="D2478" s="644"/>
    </row>
    <row r="2479" ht="13.5">
      <c r="D2479" s="644"/>
    </row>
    <row r="2480" ht="13.5">
      <c r="D2480" s="644"/>
    </row>
    <row r="2481" ht="13.5">
      <c r="D2481" s="644"/>
    </row>
    <row r="2482" ht="13.5">
      <c r="D2482" s="644"/>
    </row>
    <row r="2483" ht="13.5">
      <c r="D2483" s="644"/>
    </row>
    <row r="2484" ht="13.5">
      <c r="D2484" s="644"/>
    </row>
    <row r="2485" ht="13.5">
      <c r="D2485" s="644"/>
    </row>
    <row r="2486" ht="13.5">
      <c r="D2486" s="644"/>
    </row>
    <row r="2487" ht="13.5">
      <c r="D2487" s="644"/>
    </row>
    <row r="2488" ht="13.5">
      <c r="D2488" s="644"/>
    </row>
    <row r="2489" ht="13.5">
      <c r="D2489" s="644"/>
    </row>
    <row r="2490" ht="13.5">
      <c r="D2490" s="644"/>
    </row>
    <row r="2491" ht="13.5">
      <c r="D2491" s="644"/>
    </row>
    <row r="2492" ht="13.5">
      <c r="D2492" s="644"/>
    </row>
    <row r="2493" ht="13.5">
      <c r="D2493" s="644"/>
    </row>
    <row r="2494" ht="13.5">
      <c r="D2494" s="644"/>
    </row>
    <row r="2495" ht="13.5">
      <c r="D2495" s="644"/>
    </row>
    <row r="2496" ht="13.5">
      <c r="D2496" s="644"/>
    </row>
    <row r="2497" ht="13.5">
      <c r="D2497" s="644"/>
    </row>
    <row r="2498" ht="13.5">
      <c r="D2498" s="644"/>
    </row>
    <row r="2499" ht="13.5">
      <c r="D2499" s="644"/>
    </row>
    <row r="2500" ht="13.5">
      <c r="D2500" s="644"/>
    </row>
    <row r="2501" ht="13.5">
      <c r="D2501" s="644"/>
    </row>
    <row r="2502" ht="13.5">
      <c r="D2502" s="644"/>
    </row>
    <row r="2503" ht="13.5">
      <c r="D2503" s="644"/>
    </row>
    <row r="2504" ht="13.5">
      <c r="D2504" s="644"/>
    </row>
    <row r="2505" ht="13.5">
      <c r="D2505" s="644"/>
    </row>
    <row r="2506" ht="13.5">
      <c r="D2506" s="644"/>
    </row>
    <row r="2507" ht="13.5">
      <c r="D2507" s="644"/>
    </row>
    <row r="2508" ht="13.5">
      <c r="D2508" s="644"/>
    </row>
    <row r="2509" ht="13.5">
      <c r="D2509" s="644"/>
    </row>
    <row r="2510" ht="13.5">
      <c r="D2510" s="644"/>
    </row>
    <row r="2511" ht="13.5">
      <c r="D2511" s="644"/>
    </row>
    <row r="2512" ht="13.5">
      <c r="D2512" s="644"/>
    </row>
    <row r="2513" ht="13.5">
      <c r="D2513" s="644"/>
    </row>
    <row r="2514" ht="13.5">
      <c r="D2514" s="644"/>
    </row>
    <row r="2515" ht="13.5">
      <c r="D2515" s="644"/>
    </row>
    <row r="2516" ht="13.5">
      <c r="D2516" s="644"/>
    </row>
    <row r="2517" ht="13.5">
      <c r="D2517" s="644"/>
    </row>
    <row r="2518" ht="13.5">
      <c r="D2518" s="644"/>
    </row>
    <row r="2519" ht="13.5">
      <c r="D2519" s="644"/>
    </row>
    <row r="2520" ht="13.5">
      <c r="D2520" s="644"/>
    </row>
    <row r="2521" ht="13.5">
      <c r="D2521" s="644"/>
    </row>
    <row r="2522" ht="13.5">
      <c r="D2522" s="644"/>
    </row>
    <row r="2523" ht="13.5">
      <c r="D2523" s="644"/>
    </row>
    <row r="2524" ht="13.5">
      <c r="D2524" s="644"/>
    </row>
    <row r="2525" ht="13.5">
      <c r="D2525" s="644"/>
    </row>
    <row r="2526" ht="13.5">
      <c r="D2526" s="644"/>
    </row>
    <row r="2527" ht="13.5">
      <c r="D2527" s="644"/>
    </row>
    <row r="2528" ht="13.5">
      <c r="D2528" s="644"/>
    </row>
    <row r="2529" ht="13.5">
      <c r="D2529" s="644"/>
    </row>
    <row r="2530" ht="13.5">
      <c r="D2530" s="644"/>
    </row>
    <row r="2531" ht="13.5">
      <c r="D2531" s="644"/>
    </row>
    <row r="2532" ht="13.5">
      <c r="D2532" s="644"/>
    </row>
    <row r="2533" ht="13.5">
      <c r="D2533" s="644"/>
    </row>
    <row r="2534" ht="13.5">
      <c r="D2534" s="644"/>
    </row>
    <row r="2535" ht="13.5">
      <c r="D2535" s="644"/>
    </row>
    <row r="2536" ht="13.5">
      <c r="D2536" s="644"/>
    </row>
    <row r="2537" ht="13.5">
      <c r="D2537" s="644"/>
    </row>
    <row r="2538" ht="13.5">
      <c r="D2538" s="644"/>
    </row>
    <row r="2539" ht="13.5">
      <c r="D2539" s="644"/>
    </row>
    <row r="2540" ht="13.5">
      <c r="D2540" s="644"/>
    </row>
    <row r="2541" ht="13.5">
      <c r="D2541" s="644"/>
    </row>
    <row r="2542" ht="13.5">
      <c r="D2542" s="644"/>
    </row>
    <row r="2543" ht="13.5">
      <c r="D2543" s="644"/>
    </row>
    <row r="2544" ht="13.5">
      <c r="D2544" s="644"/>
    </row>
    <row r="2545" ht="13.5">
      <c r="D2545" s="644"/>
    </row>
    <row r="2546" ht="13.5">
      <c r="D2546" s="644"/>
    </row>
    <row r="2547" ht="13.5">
      <c r="D2547" s="644"/>
    </row>
    <row r="2548" ht="13.5">
      <c r="D2548" s="644"/>
    </row>
    <row r="2549" ht="13.5">
      <c r="D2549" s="644"/>
    </row>
    <row r="2550" ht="13.5">
      <c r="D2550" s="644"/>
    </row>
    <row r="2551" ht="13.5">
      <c r="D2551" s="644"/>
    </row>
    <row r="2552" ht="13.5">
      <c r="D2552" s="644"/>
    </row>
    <row r="2553" ht="13.5">
      <c r="D2553" s="644"/>
    </row>
    <row r="2554" ht="13.5">
      <c r="D2554" s="644"/>
    </row>
    <row r="2555" ht="13.5">
      <c r="D2555" s="644"/>
    </row>
    <row r="2556" ht="13.5">
      <c r="D2556" s="644"/>
    </row>
    <row r="2557" ht="13.5">
      <c r="D2557" s="644"/>
    </row>
    <row r="2558" ht="13.5">
      <c r="D2558" s="644"/>
    </row>
    <row r="2559" ht="13.5">
      <c r="D2559" s="644"/>
    </row>
    <row r="2560" ht="13.5">
      <c r="D2560" s="644"/>
    </row>
    <row r="2561" ht="13.5">
      <c r="D2561" s="644"/>
    </row>
    <row r="2562" ht="13.5">
      <c r="D2562" s="644"/>
    </row>
    <row r="2563" ht="13.5">
      <c r="D2563" s="644"/>
    </row>
    <row r="2564" ht="13.5">
      <c r="D2564" s="644"/>
    </row>
    <row r="2565" ht="13.5">
      <c r="D2565" s="644"/>
    </row>
    <row r="2566" ht="13.5">
      <c r="D2566" s="644"/>
    </row>
    <row r="2567" ht="13.5">
      <c r="D2567" s="644"/>
    </row>
    <row r="2568" ht="13.5">
      <c r="D2568" s="644"/>
    </row>
    <row r="2569" ht="13.5">
      <c r="D2569" s="644"/>
    </row>
    <row r="2570" ht="13.5">
      <c r="D2570" s="644"/>
    </row>
    <row r="2571" ht="13.5">
      <c r="D2571" s="644"/>
    </row>
    <row r="2572" ht="13.5">
      <c r="D2572" s="644"/>
    </row>
    <row r="2573" ht="13.5">
      <c r="D2573" s="644"/>
    </row>
    <row r="2574" ht="13.5">
      <c r="D2574" s="644"/>
    </row>
    <row r="2575" ht="13.5">
      <c r="D2575" s="644"/>
    </row>
    <row r="2576" ht="13.5">
      <c r="D2576" s="644"/>
    </row>
    <row r="2577" ht="13.5">
      <c r="D2577" s="644"/>
    </row>
    <row r="2578" ht="13.5">
      <c r="D2578" s="644"/>
    </row>
    <row r="2579" ht="13.5">
      <c r="D2579" s="644"/>
    </row>
    <row r="2580" ht="13.5">
      <c r="D2580" s="644"/>
    </row>
    <row r="2581" ht="13.5">
      <c r="D2581" s="644"/>
    </row>
    <row r="2582" ht="13.5">
      <c r="D2582" s="644"/>
    </row>
    <row r="2583" ht="13.5">
      <c r="D2583" s="644"/>
    </row>
    <row r="2584" ht="13.5">
      <c r="D2584" s="644"/>
    </row>
    <row r="2585" ht="13.5">
      <c r="D2585" s="644"/>
    </row>
    <row r="2586" ht="13.5">
      <c r="D2586" s="644"/>
    </row>
    <row r="2587" ht="13.5">
      <c r="D2587" s="644"/>
    </row>
    <row r="2588" ht="13.5">
      <c r="D2588" s="644"/>
    </row>
    <row r="2589" ht="13.5">
      <c r="D2589" s="644"/>
    </row>
    <row r="2590" ht="13.5">
      <c r="D2590" s="644"/>
    </row>
    <row r="2591" ht="13.5">
      <c r="D2591" s="644"/>
    </row>
    <row r="2592" ht="13.5">
      <c r="D2592" s="644"/>
    </row>
    <row r="2593" ht="13.5">
      <c r="D2593" s="644"/>
    </row>
    <row r="2594" ht="13.5">
      <c r="D2594" s="644"/>
    </row>
    <row r="2595" ht="13.5">
      <c r="D2595" s="644"/>
    </row>
    <row r="2596" ht="13.5">
      <c r="D2596" s="644"/>
    </row>
    <row r="2597" ht="13.5">
      <c r="D2597" s="644"/>
    </row>
    <row r="2598" ht="13.5">
      <c r="D2598" s="644"/>
    </row>
    <row r="2599" ht="13.5">
      <c r="D2599" s="644"/>
    </row>
    <row r="2600" ht="13.5">
      <c r="D2600" s="644"/>
    </row>
    <row r="2601" ht="13.5">
      <c r="D2601" s="644"/>
    </row>
    <row r="2602" ht="13.5">
      <c r="D2602" s="644"/>
    </row>
    <row r="2603" ht="13.5">
      <c r="D2603" s="644"/>
    </row>
    <row r="2604" ht="13.5">
      <c r="D2604" s="644"/>
    </row>
    <row r="2605" ht="13.5">
      <c r="D2605" s="644"/>
    </row>
    <row r="2606" ht="13.5">
      <c r="D2606" s="644"/>
    </row>
    <row r="2607" ht="13.5">
      <c r="D2607" s="644"/>
    </row>
    <row r="2608" ht="13.5">
      <c r="D2608" s="644"/>
    </row>
    <row r="2609" ht="13.5">
      <c r="D2609" s="644"/>
    </row>
    <row r="2610" ht="13.5">
      <c r="D2610" s="644"/>
    </row>
    <row r="2611" ht="13.5">
      <c r="D2611" s="644"/>
    </row>
    <row r="2612" ht="13.5">
      <c r="D2612" s="644"/>
    </row>
    <row r="2613" ht="13.5">
      <c r="D2613" s="644"/>
    </row>
    <row r="2614" ht="13.5">
      <c r="D2614" s="644"/>
    </row>
    <row r="2615" ht="13.5">
      <c r="D2615" s="644"/>
    </row>
    <row r="2616" ht="13.5">
      <c r="D2616" s="644"/>
    </row>
    <row r="2617" ht="13.5">
      <c r="D2617" s="644"/>
    </row>
    <row r="2618" ht="13.5">
      <c r="D2618" s="644"/>
    </row>
    <row r="2619" ht="13.5">
      <c r="D2619" s="644"/>
    </row>
    <row r="2620" ht="13.5">
      <c r="D2620" s="644"/>
    </row>
    <row r="2621" ht="13.5">
      <c r="D2621" s="644"/>
    </row>
    <row r="2622" ht="13.5">
      <c r="D2622" s="644"/>
    </row>
    <row r="2623" ht="13.5">
      <c r="D2623" s="644"/>
    </row>
    <row r="2624" ht="13.5">
      <c r="D2624" s="644"/>
    </row>
    <row r="2625" ht="13.5">
      <c r="D2625" s="644"/>
    </row>
    <row r="2626" ht="13.5">
      <c r="D2626" s="644"/>
    </row>
    <row r="2627" ht="13.5">
      <c r="D2627" s="644"/>
    </row>
    <row r="2628" ht="13.5">
      <c r="D2628" s="644"/>
    </row>
    <row r="2629" ht="13.5">
      <c r="D2629" s="644"/>
    </row>
    <row r="2630" ht="13.5">
      <c r="D2630" s="644"/>
    </row>
    <row r="2631" ht="13.5">
      <c r="D2631" s="644"/>
    </row>
    <row r="2632" ht="13.5">
      <c r="D2632" s="644"/>
    </row>
    <row r="2633" ht="13.5">
      <c r="D2633" s="644"/>
    </row>
    <row r="2634" ht="13.5">
      <c r="D2634" s="644"/>
    </row>
    <row r="2635" ht="13.5">
      <c r="D2635" s="644"/>
    </row>
    <row r="2636" ht="13.5">
      <c r="D2636" s="644"/>
    </row>
    <row r="2637" ht="13.5">
      <c r="D2637" s="644"/>
    </row>
    <row r="2638" ht="13.5">
      <c r="D2638" s="644"/>
    </row>
    <row r="2639" ht="13.5">
      <c r="D2639" s="644"/>
    </row>
    <row r="2640" ht="13.5">
      <c r="D2640" s="644"/>
    </row>
    <row r="2641" ht="13.5">
      <c r="D2641" s="644"/>
    </row>
    <row r="2642" ht="13.5">
      <c r="D2642" s="644"/>
    </row>
    <row r="2643" ht="13.5">
      <c r="D2643" s="644"/>
    </row>
    <row r="2644" ht="13.5">
      <c r="D2644" s="644"/>
    </row>
    <row r="2645" ht="13.5">
      <c r="D2645" s="644"/>
    </row>
    <row r="2646" ht="13.5">
      <c r="D2646" s="644"/>
    </row>
    <row r="2647" ht="13.5">
      <c r="D2647" s="644"/>
    </row>
    <row r="2648" ht="13.5">
      <c r="D2648" s="644"/>
    </row>
    <row r="2649" ht="13.5">
      <c r="D2649" s="644"/>
    </row>
    <row r="2650" ht="13.5">
      <c r="D2650" s="644"/>
    </row>
    <row r="2651" ht="13.5">
      <c r="D2651" s="644"/>
    </row>
    <row r="2652" ht="13.5">
      <c r="D2652" s="644"/>
    </row>
    <row r="2653" ht="13.5">
      <c r="D2653" s="644"/>
    </row>
    <row r="2654" ht="13.5">
      <c r="D2654" s="644"/>
    </row>
    <row r="2655" ht="13.5">
      <c r="D2655" s="644"/>
    </row>
    <row r="2656" ht="13.5">
      <c r="D2656" s="644"/>
    </row>
    <row r="2657" ht="13.5">
      <c r="D2657" s="644"/>
    </row>
    <row r="2658" ht="13.5">
      <c r="D2658" s="644"/>
    </row>
    <row r="2659" ht="13.5">
      <c r="D2659" s="644"/>
    </row>
    <row r="2660" ht="13.5">
      <c r="D2660" s="644"/>
    </row>
    <row r="2661" ht="13.5">
      <c r="D2661" s="644"/>
    </row>
    <row r="2662" ht="13.5">
      <c r="D2662" s="644"/>
    </row>
    <row r="2663" ht="13.5">
      <c r="D2663" s="644"/>
    </row>
    <row r="2664" ht="13.5">
      <c r="D2664" s="644"/>
    </row>
    <row r="2665" ht="13.5">
      <c r="D2665" s="644"/>
    </row>
    <row r="2666" ht="13.5">
      <c r="D2666" s="644"/>
    </row>
    <row r="2667" ht="13.5">
      <c r="D2667" s="644"/>
    </row>
    <row r="2668" ht="13.5">
      <c r="D2668" s="644"/>
    </row>
    <row r="2669" ht="13.5">
      <c r="D2669" s="644"/>
    </row>
    <row r="2670" ht="13.5">
      <c r="D2670" s="644"/>
    </row>
    <row r="2671" ht="13.5">
      <c r="D2671" s="644"/>
    </row>
    <row r="2672" ht="13.5">
      <c r="D2672" s="644"/>
    </row>
    <row r="2673" ht="13.5">
      <c r="D2673" s="644"/>
    </row>
    <row r="2674" ht="13.5">
      <c r="D2674" s="644"/>
    </row>
    <row r="2675" ht="13.5">
      <c r="D2675" s="644"/>
    </row>
    <row r="2676" ht="13.5">
      <c r="D2676" s="644"/>
    </row>
    <row r="2677" ht="13.5">
      <c r="D2677" s="644"/>
    </row>
    <row r="2678" ht="13.5">
      <c r="D2678" s="644"/>
    </row>
    <row r="2679" ht="13.5">
      <c r="D2679" s="644"/>
    </row>
    <row r="2680" ht="13.5">
      <c r="D2680" s="644"/>
    </row>
    <row r="2681" ht="13.5">
      <c r="D2681" s="644"/>
    </row>
    <row r="2682" ht="13.5">
      <c r="D2682" s="644"/>
    </row>
    <row r="2683" ht="13.5">
      <c r="D2683" s="644"/>
    </row>
    <row r="2684" ht="13.5">
      <c r="D2684" s="644"/>
    </row>
    <row r="2685" ht="13.5">
      <c r="D2685" s="644"/>
    </row>
    <row r="2686" ht="13.5">
      <c r="D2686" s="644"/>
    </row>
    <row r="2687" ht="13.5">
      <c r="D2687" s="644"/>
    </row>
    <row r="2688" ht="13.5">
      <c r="D2688" s="644"/>
    </row>
    <row r="2689" ht="13.5">
      <c r="D2689" s="644"/>
    </row>
    <row r="2690" ht="13.5">
      <c r="D2690" s="644"/>
    </row>
    <row r="2691" ht="13.5">
      <c r="D2691" s="644"/>
    </row>
    <row r="2692" ht="13.5">
      <c r="D2692" s="644"/>
    </row>
    <row r="2693" ht="13.5">
      <c r="D2693" s="644"/>
    </row>
    <row r="2694" ht="13.5">
      <c r="D2694" s="644"/>
    </row>
    <row r="2695" ht="13.5">
      <c r="D2695" s="644"/>
    </row>
    <row r="2696" ht="13.5">
      <c r="D2696" s="644"/>
    </row>
    <row r="2697" ht="13.5">
      <c r="D2697" s="644"/>
    </row>
    <row r="2698" ht="13.5">
      <c r="D2698" s="644"/>
    </row>
    <row r="2699" ht="13.5">
      <c r="D2699" s="644"/>
    </row>
    <row r="2700" ht="13.5">
      <c r="D2700" s="644"/>
    </row>
    <row r="2701" ht="13.5">
      <c r="D2701" s="644"/>
    </row>
    <row r="2702" ht="13.5">
      <c r="D2702" s="644"/>
    </row>
    <row r="2703" ht="13.5">
      <c r="D2703" s="644"/>
    </row>
    <row r="2704" ht="13.5">
      <c r="D2704" s="644"/>
    </row>
    <row r="2705" ht="13.5">
      <c r="D2705" s="644"/>
    </row>
    <row r="2706" ht="13.5">
      <c r="D2706" s="644"/>
    </row>
    <row r="2707" ht="13.5">
      <c r="D2707" s="644"/>
    </row>
    <row r="2708" ht="13.5">
      <c r="D2708" s="644"/>
    </row>
    <row r="2709" ht="13.5">
      <c r="D2709" s="644"/>
    </row>
    <row r="2710" ht="13.5">
      <c r="D2710" s="644"/>
    </row>
    <row r="2711" ht="13.5">
      <c r="D2711" s="644"/>
    </row>
    <row r="2712" ht="13.5">
      <c r="D2712" s="644"/>
    </row>
    <row r="2713" ht="13.5">
      <c r="D2713" s="644"/>
    </row>
    <row r="2714" ht="13.5">
      <c r="D2714" s="644"/>
    </row>
    <row r="2715" ht="13.5">
      <c r="D2715" s="644"/>
    </row>
    <row r="2716" ht="13.5">
      <c r="D2716" s="644"/>
    </row>
    <row r="2717" ht="13.5">
      <c r="D2717" s="644"/>
    </row>
    <row r="2718" ht="13.5">
      <c r="D2718" s="644"/>
    </row>
    <row r="2719" ht="13.5">
      <c r="D2719" s="644"/>
    </row>
    <row r="2720" ht="13.5">
      <c r="D2720" s="644"/>
    </row>
    <row r="2721" ht="13.5">
      <c r="D2721" s="644"/>
    </row>
    <row r="2722" ht="13.5">
      <c r="D2722" s="644"/>
    </row>
    <row r="2723" ht="13.5">
      <c r="D2723" s="644"/>
    </row>
    <row r="2724" ht="13.5">
      <c r="D2724" s="644"/>
    </row>
    <row r="2725" ht="13.5">
      <c r="D2725" s="644"/>
    </row>
    <row r="2726" ht="13.5">
      <c r="D2726" s="644"/>
    </row>
    <row r="2727" ht="13.5">
      <c r="D2727" s="644"/>
    </row>
    <row r="2728" ht="13.5">
      <c r="D2728" s="644"/>
    </row>
    <row r="2729" ht="13.5">
      <c r="D2729" s="644"/>
    </row>
    <row r="2730" ht="13.5">
      <c r="D2730" s="644"/>
    </row>
    <row r="2731" ht="13.5">
      <c r="D2731" s="644"/>
    </row>
    <row r="2732" ht="13.5">
      <c r="D2732" s="644"/>
    </row>
    <row r="2733" ht="13.5">
      <c r="D2733" s="644"/>
    </row>
    <row r="2734" ht="13.5">
      <c r="D2734" s="644"/>
    </row>
    <row r="2735" ht="13.5">
      <c r="D2735" s="644"/>
    </row>
    <row r="2736" ht="13.5">
      <c r="D2736" s="644"/>
    </row>
    <row r="2737" ht="13.5">
      <c r="D2737" s="644"/>
    </row>
    <row r="2738" ht="13.5">
      <c r="D2738" s="644"/>
    </row>
    <row r="2739" ht="13.5">
      <c r="D2739" s="644"/>
    </row>
    <row r="2740" ht="13.5">
      <c r="D2740" s="644"/>
    </row>
    <row r="2741" ht="13.5">
      <c r="D2741" s="644"/>
    </row>
    <row r="2742" ht="13.5">
      <c r="D2742" s="644"/>
    </row>
    <row r="2743" ht="13.5">
      <c r="D2743" s="644"/>
    </row>
    <row r="2744" ht="13.5">
      <c r="D2744" s="644"/>
    </row>
    <row r="2745" ht="13.5">
      <c r="D2745" s="644"/>
    </row>
    <row r="2746" ht="13.5">
      <c r="D2746" s="644"/>
    </row>
    <row r="2747" ht="13.5">
      <c r="D2747" s="644"/>
    </row>
    <row r="2748" ht="13.5">
      <c r="D2748" s="644"/>
    </row>
    <row r="2749" ht="13.5">
      <c r="D2749" s="644"/>
    </row>
    <row r="2750" ht="13.5">
      <c r="D2750" s="644"/>
    </row>
    <row r="2751" ht="13.5">
      <c r="D2751" s="644"/>
    </row>
    <row r="2752" ht="13.5">
      <c r="D2752" s="644"/>
    </row>
    <row r="2753" ht="13.5">
      <c r="D2753" s="644"/>
    </row>
    <row r="2754" ht="13.5">
      <c r="D2754" s="644"/>
    </row>
    <row r="2755" ht="13.5">
      <c r="D2755" s="644"/>
    </row>
    <row r="2756" ht="13.5">
      <c r="D2756" s="644"/>
    </row>
    <row r="2757" ht="13.5">
      <c r="D2757" s="644"/>
    </row>
    <row r="2758" ht="13.5">
      <c r="D2758" s="644"/>
    </row>
    <row r="2759" ht="13.5">
      <c r="D2759" s="644"/>
    </row>
    <row r="2760" ht="13.5">
      <c r="D2760" s="644"/>
    </row>
    <row r="2761" ht="13.5">
      <c r="D2761" s="644"/>
    </row>
    <row r="2762" ht="13.5">
      <c r="D2762" s="644"/>
    </row>
    <row r="2763" ht="13.5">
      <c r="D2763" s="644"/>
    </row>
    <row r="2764" ht="13.5">
      <c r="D2764" s="644"/>
    </row>
    <row r="2765" ht="13.5">
      <c r="D2765" s="644"/>
    </row>
    <row r="2766" ht="13.5">
      <c r="D2766" s="644"/>
    </row>
    <row r="2767" ht="13.5">
      <c r="D2767" s="644"/>
    </row>
    <row r="2768" ht="13.5">
      <c r="D2768" s="644"/>
    </row>
    <row r="2769" ht="13.5">
      <c r="D2769" s="644"/>
    </row>
    <row r="2770" ht="13.5">
      <c r="D2770" s="644"/>
    </row>
    <row r="2771" ht="13.5">
      <c r="D2771" s="644"/>
    </row>
    <row r="2772" ht="13.5">
      <c r="D2772" s="644"/>
    </row>
    <row r="2773" ht="13.5">
      <c r="D2773" s="644"/>
    </row>
    <row r="2774" ht="13.5">
      <c r="D2774" s="644"/>
    </row>
    <row r="2775" ht="13.5">
      <c r="D2775" s="644"/>
    </row>
    <row r="2776" ht="13.5">
      <c r="D2776" s="644"/>
    </row>
    <row r="2777" ht="13.5">
      <c r="D2777" s="644"/>
    </row>
    <row r="2778" ht="13.5">
      <c r="D2778" s="644"/>
    </row>
    <row r="2779" ht="13.5">
      <c r="D2779" s="644"/>
    </row>
    <row r="2780" ht="13.5">
      <c r="D2780" s="644"/>
    </row>
    <row r="2781" ht="13.5">
      <c r="D2781" s="644"/>
    </row>
    <row r="2782" ht="13.5">
      <c r="D2782" s="644"/>
    </row>
    <row r="2783" ht="13.5">
      <c r="D2783" s="644"/>
    </row>
    <row r="2784" ht="13.5">
      <c r="D2784" s="644"/>
    </row>
    <row r="2785" ht="13.5">
      <c r="D2785" s="644"/>
    </row>
    <row r="2786" ht="13.5">
      <c r="D2786" s="644"/>
    </row>
    <row r="2787" ht="13.5">
      <c r="D2787" s="644"/>
    </row>
    <row r="2788" ht="13.5">
      <c r="D2788" s="644"/>
    </row>
    <row r="2789" ht="13.5">
      <c r="D2789" s="644"/>
    </row>
    <row r="2790" ht="13.5">
      <c r="D2790" s="644"/>
    </row>
    <row r="2791" ht="13.5">
      <c r="D2791" s="644"/>
    </row>
    <row r="2792" ht="13.5">
      <c r="D2792" s="644"/>
    </row>
    <row r="2793" ht="13.5">
      <c r="D2793" s="644"/>
    </row>
    <row r="2794" ht="13.5">
      <c r="D2794" s="644"/>
    </row>
    <row r="2795" ht="13.5">
      <c r="D2795" s="644"/>
    </row>
    <row r="2796" ht="13.5">
      <c r="D2796" s="644"/>
    </row>
    <row r="2797" ht="13.5">
      <c r="D2797" s="644"/>
    </row>
    <row r="2798" ht="13.5">
      <c r="D2798" s="644"/>
    </row>
    <row r="2799" ht="13.5">
      <c r="D2799" s="644"/>
    </row>
    <row r="2800" ht="13.5">
      <c r="D2800" s="644"/>
    </row>
    <row r="2801" ht="13.5">
      <c r="D2801" s="644"/>
    </row>
    <row r="2802" ht="13.5">
      <c r="D2802" s="644"/>
    </row>
    <row r="2803" ht="13.5">
      <c r="D2803" s="644"/>
    </row>
    <row r="2804" ht="13.5">
      <c r="D2804" s="644"/>
    </row>
    <row r="2805" ht="13.5">
      <c r="D2805" s="644"/>
    </row>
    <row r="2806" ht="13.5">
      <c r="D2806" s="644"/>
    </row>
    <row r="2807" ht="13.5">
      <c r="D2807" s="644"/>
    </row>
    <row r="2808" ht="13.5">
      <c r="D2808" s="644"/>
    </row>
    <row r="2809" ht="13.5">
      <c r="D2809" s="644"/>
    </row>
    <row r="2810" ht="13.5">
      <c r="D2810" s="644"/>
    </row>
    <row r="2811" ht="13.5">
      <c r="D2811" s="644"/>
    </row>
    <row r="2812" ht="13.5">
      <c r="D2812" s="644"/>
    </row>
    <row r="2813" ht="13.5">
      <c r="D2813" s="644"/>
    </row>
    <row r="2814" ht="13.5">
      <c r="D2814" s="644"/>
    </row>
    <row r="2815" ht="13.5">
      <c r="D2815" s="644"/>
    </row>
    <row r="2816" ht="13.5">
      <c r="D2816" s="644"/>
    </row>
    <row r="2817" ht="13.5">
      <c r="D2817" s="644"/>
    </row>
    <row r="2818" ht="13.5">
      <c r="D2818" s="644"/>
    </row>
    <row r="2819" ht="13.5">
      <c r="D2819" s="644"/>
    </row>
    <row r="2820" ht="13.5">
      <c r="D2820" s="644"/>
    </row>
    <row r="2821" ht="13.5">
      <c r="D2821" s="644"/>
    </row>
    <row r="2822" ht="13.5">
      <c r="D2822" s="644"/>
    </row>
    <row r="2823" ht="13.5">
      <c r="D2823" s="644"/>
    </row>
    <row r="2824" ht="13.5">
      <c r="D2824" s="644"/>
    </row>
    <row r="2825" ht="13.5">
      <c r="D2825" s="644"/>
    </row>
    <row r="2826" ht="13.5">
      <c r="D2826" s="644"/>
    </row>
    <row r="2827" ht="13.5">
      <c r="D2827" s="644"/>
    </row>
    <row r="2828" ht="13.5">
      <c r="D2828" s="644"/>
    </row>
    <row r="2829" ht="13.5">
      <c r="D2829" s="644"/>
    </row>
    <row r="2830" ht="13.5">
      <c r="D2830" s="644"/>
    </row>
    <row r="2831" ht="13.5">
      <c r="D2831" s="644"/>
    </row>
    <row r="2832" ht="13.5">
      <c r="D2832" s="644"/>
    </row>
    <row r="2833" ht="13.5">
      <c r="D2833" s="644"/>
    </row>
    <row r="2834" ht="13.5">
      <c r="D2834" s="644"/>
    </row>
    <row r="2835" ht="13.5">
      <c r="D2835" s="644"/>
    </row>
    <row r="2836" ht="13.5">
      <c r="D2836" s="644"/>
    </row>
    <row r="2837" ht="13.5">
      <c r="D2837" s="644"/>
    </row>
    <row r="2838" ht="13.5">
      <c r="D2838" s="644"/>
    </row>
    <row r="2839" ht="13.5">
      <c r="D2839" s="644"/>
    </row>
    <row r="2840" ht="13.5">
      <c r="D2840" s="644"/>
    </row>
    <row r="2841" ht="13.5">
      <c r="D2841" s="644"/>
    </row>
    <row r="2842" ht="13.5">
      <c r="D2842" s="644"/>
    </row>
    <row r="2843" ht="13.5">
      <c r="D2843" s="644"/>
    </row>
    <row r="2844" ht="13.5">
      <c r="D2844" s="644"/>
    </row>
    <row r="2845" ht="13.5">
      <c r="D2845" s="644"/>
    </row>
    <row r="2846" ht="13.5">
      <c r="D2846" s="644"/>
    </row>
    <row r="2847" ht="13.5">
      <c r="D2847" s="644"/>
    </row>
    <row r="2848" ht="13.5">
      <c r="D2848" s="644"/>
    </row>
    <row r="2849" ht="13.5">
      <c r="D2849" s="644"/>
    </row>
    <row r="2850" ht="13.5">
      <c r="D2850" s="644"/>
    </row>
    <row r="2851" ht="13.5">
      <c r="D2851" s="644"/>
    </row>
    <row r="2852" ht="13.5">
      <c r="D2852" s="644"/>
    </row>
    <row r="2853" ht="13.5">
      <c r="D2853" s="644"/>
    </row>
    <row r="2854" ht="13.5">
      <c r="D2854" s="644"/>
    </row>
    <row r="2855" ht="13.5">
      <c r="D2855" s="644"/>
    </row>
    <row r="2856" ht="13.5">
      <c r="D2856" s="644"/>
    </row>
    <row r="2857" ht="13.5">
      <c r="D2857" s="644"/>
    </row>
    <row r="2858" ht="13.5">
      <c r="D2858" s="644"/>
    </row>
    <row r="2859" ht="13.5">
      <c r="D2859" s="644"/>
    </row>
    <row r="2860" ht="13.5">
      <c r="D2860" s="644"/>
    </row>
    <row r="2861" ht="13.5">
      <c r="D2861" s="644"/>
    </row>
    <row r="2862" ht="13.5">
      <c r="D2862" s="644"/>
    </row>
    <row r="2863" ht="13.5">
      <c r="D2863" s="644"/>
    </row>
    <row r="2864" ht="13.5">
      <c r="D2864" s="644"/>
    </row>
    <row r="2865" ht="13.5">
      <c r="D2865" s="644"/>
    </row>
    <row r="2866" ht="13.5">
      <c r="D2866" s="644"/>
    </row>
    <row r="2867" ht="13.5">
      <c r="D2867" s="644"/>
    </row>
    <row r="2868" ht="13.5">
      <c r="D2868" s="644"/>
    </row>
    <row r="2869" ht="13.5">
      <c r="D2869" s="644"/>
    </row>
    <row r="2870" ht="13.5">
      <c r="D2870" s="644"/>
    </row>
    <row r="2871" ht="13.5">
      <c r="D2871" s="644"/>
    </row>
    <row r="2872" ht="13.5">
      <c r="D2872" s="644"/>
    </row>
    <row r="2873" ht="13.5">
      <c r="D2873" s="644"/>
    </row>
    <row r="2874" ht="13.5">
      <c r="D2874" s="644"/>
    </row>
    <row r="2875" ht="13.5">
      <c r="D2875" s="644"/>
    </row>
    <row r="2876" ht="13.5">
      <c r="D2876" s="644"/>
    </row>
    <row r="2877" ht="13.5">
      <c r="D2877" s="644"/>
    </row>
    <row r="2878" ht="13.5">
      <c r="D2878" s="644"/>
    </row>
    <row r="2879" ht="13.5">
      <c r="D2879" s="644"/>
    </row>
    <row r="2880" ht="13.5">
      <c r="D2880" s="644"/>
    </row>
    <row r="2881" ht="13.5">
      <c r="D2881" s="644"/>
    </row>
    <row r="2882" ht="13.5">
      <c r="D2882" s="644"/>
    </row>
    <row r="2883" ht="13.5">
      <c r="D2883" s="644"/>
    </row>
    <row r="2884" ht="13.5">
      <c r="D2884" s="644"/>
    </row>
    <row r="2885" ht="13.5">
      <c r="D2885" s="644"/>
    </row>
    <row r="2886" ht="13.5">
      <c r="D2886" s="644"/>
    </row>
    <row r="2887" ht="13.5">
      <c r="D2887" s="644"/>
    </row>
    <row r="2888" ht="13.5">
      <c r="D2888" s="644"/>
    </row>
    <row r="2889" ht="13.5">
      <c r="D2889" s="644"/>
    </row>
    <row r="2890" ht="13.5">
      <c r="D2890" s="644"/>
    </row>
    <row r="2891" ht="13.5">
      <c r="D2891" s="644"/>
    </row>
    <row r="2892" ht="13.5">
      <c r="D2892" s="644"/>
    </row>
    <row r="2893" ht="13.5">
      <c r="D2893" s="644"/>
    </row>
    <row r="2894" ht="13.5">
      <c r="D2894" s="644"/>
    </row>
    <row r="2895" ht="13.5">
      <c r="D2895" s="644"/>
    </row>
    <row r="2896" ht="13.5">
      <c r="D2896" s="644"/>
    </row>
    <row r="2897" ht="13.5">
      <c r="D2897" s="644"/>
    </row>
    <row r="2898" ht="13.5">
      <c r="D2898" s="644"/>
    </row>
    <row r="2899" ht="13.5">
      <c r="D2899" s="644"/>
    </row>
    <row r="2900" ht="13.5">
      <c r="D2900" s="644"/>
    </row>
    <row r="2901" ht="13.5">
      <c r="D2901" s="644"/>
    </row>
    <row r="2902" ht="13.5">
      <c r="D2902" s="644"/>
    </row>
    <row r="2903" ht="13.5">
      <c r="D2903" s="644"/>
    </row>
    <row r="2904" ht="13.5">
      <c r="D2904" s="644"/>
    </row>
    <row r="2905" ht="13.5">
      <c r="D2905" s="644"/>
    </row>
    <row r="2906" ht="13.5">
      <c r="D2906" s="644"/>
    </row>
    <row r="2907" ht="13.5">
      <c r="D2907" s="644"/>
    </row>
    <row r="2908" ht="13.5">
      <c r="D2908" s="644"/>
    </row>
    <row r="2909" ht="13.5">
      <c r="D2909" s="644"/>
    </row>
    <row r="2910" ht="13.5">
      <c r="D2910" s="644"/>
    </row>
    <row r="2911" ht="13.5">
      <c r="D2911" s="644"/>
    </row>
    <row r="2912" ht="13.5">
      <c r="D2912" s="644"/>
    </row>
    <row r="2913" ht="13.5">
      <c r="D2913" s="644"/>
    </row>
    <row r="2914" ht="13.5">
      <c r="D2914" s="644"/>
    </row>
    <row r="2915" ht="13.5">
      <c r="D2915" s="644"/>
    </row>
    <row r="2916" ht="13.5">
      <c r="D2916" s="644"/>
    </row>
    <row r="2917" ht="13.5">
      <c r="D2917" s="644"/>
    </row>
    <row r="2918" ht="13.5">
      <c r="D2918" s="644"/>
    </row>
    <row r="2919" ht="13.5">
      <c r="D2919" s="644"/>
    </row>
    <row r="2920" ht="13.5">
      <c r="D2920" s="644"/>
    </row>
    <row r="2921" ht="13.5">
      <c r="D2921" s="644"/>
    </row>
    <row r="2922" ht="13.5">
      <c r="D2922" s="644"/>
    </row>
    <row r="2923" ht="13.5">
      <c r="D2923" s="644"/>
    </row>
    <row r="2924" ht="13.5">
      <c r="D2924" s="644"/>
    </row>
    <row r="2925" ht="13.5">
      <c r="D2925" s="644"/>
    </row>
    <row r="2926" ht="13.5">
      <c r="D2926" s="644"/>
    </row>
    <row r="2927" ht="13.5">
      <c r="D2927" s="644"/>
    </row>
    <row r="2928" ht="13.5">
      <c r="D2928" s="644"/>
    </row>
    <row r="2929" ht="13.5">
      <c r="D2929" s="644"/>
    </row>
    <row r="2930" ht="13.5">
      <c r="D2930" s="644"/>
    </row>
    <row r="2931" ht="13.5">
      <c r="D2931" s="644"/>
    </row>
    <row r="2932" ht="13.5">
      <c r="D2932" s="644"/>
    </row>
    <row r="2933" ht="13.5">
      <c r="D2933" s="644"/>
    </row>
    <row r="2934" ht="13.5">
      <c r="D2934" s="644"/>
    </row>
    <row r="2935" ht="13.5">
      <c r="D2935" s="644"/>
    </row>
    <row r="2936" ht="13.5">
      <c r="D2936" s="644"/>
    </row>
    <row r="2937" ht="13.5">
      <c r="D2937" s="644"/>
    </row>
    <row r="2938" ht="13.5">
      <c r="D2938" s="644"/>
    </row>
    <row r="2939" ht="13.5">
      <c r="D2939" s="644"/>
    </row>
    <row r="2940" ht="13.5">
      <c r="D2940" s="644"/>
    </row>
    <row r="2941" ht="13.5">
      <c r="D2941" s="644"/>
    </row>
    <row r="2942" ht="13.5">
      <c r="D2942" s="644"/>
    </row>
    <row r="2943" ht="13.5">
      <c r="D2943" s="644"/>
    </row>
    <row r="2944" ht="13.5">
      <c r="D2944" s="644"/>
    </row>
    <row r="2945" ht="13.5">
      <c r="D2945" s="644"/>
    </row>
    <row r="2946" ht="13.5">
      <c r="D2946" s="644"/>
    </row>
    <row r="2947" ht="13.5">
      <c r="D2947" s="644"/>
    </row>
    <row r="2948" ht="13.5">
      <c r="D2948" s="644"/>
    </row>
    <row r="2949" ht="13.5">
      <c r="D2949" s="644"/>
    </row>
    <row r="2950" ht="13.5">
      <c r="D2950" s="644"/>
    </row>
    <row r="2951" ht="13.5">
      <c r="D2951" s="644"/>
    </row>
    <row r="2952" ht="13.5">
      <c r="D2952" s="644"/>
    </row>
    <row r="2953" ht="13.5">
      <c r="D2953" s="644"/>
    </row>
    <row r="2954" ht="13.5">
      <c r="D2954" s="644"/>
    </row>
    <row r="2955" ht="13.5">
      <c r="D2955" s="644"/>
    </row>
    <row r="2956" ht="13.5">
      <c r="D2956" s="644"/>
    </row>
    <row r="2957" ht="13.5">
      <c r="D2957" s="644"/>
    </row>
    <row r="2958" ht="13.5">
      <c r="D2958" s="644"/>
    </row>
    <row r="2959" ht="13.5">
      <c r="D2959" s="644"/>
    </row>
    <row r="2960" ht="13.5">
      <c r="D2960" s="644"/>
    </row>
    <row r="2961" ht="13.5">
      <c r="D2961" s="644"/>
    </row>
    <row r="2962" ht="13.5">
      <c r="D2962" s="644"/>
    </row>
    <row r="2963" ht="13.5">
      <c r="D2963" s="644"/>
    </row>
    <row r="2964" ht="13.5">
      <c r="D2964" s="644"/>
    </row>
    <row r="2965" ht="13.5">
      <c r="D2965" s="644"/>
    </row>
    <row r="2966" ht="13.5">
      <c r="D2966" s="644"/>
    </row>
    <row r="2967" ht="13.5">
      <c r="D2967" s="644"/>
    </row>
    <row r="2968" ht="13.5">
      <c r="D2968" s="644"/>
    </row>
    <row r="2969" ht="13.5">
      <c r="D2969" s="644"/>
    </row>
    <row r="2970" ht="13.5">
      <c r="D2970" s="644"/>
    </row>
    <row r="2971" ht="13.5">
      <c r="D2971" s="644"/>
    </row>
    <row r="2972" ht="13.5">
      <c r="D2972" s="644"/>
    </row>
    <row r="2973" ht="13.5">
      <c r="D2973" s="644"/>
    </row>
    <row r="2974" ht="13.5">
      <c r="D2974" s="644"/>
    </row>
    <row r="2975" ht="13.5">
      <c r="D2975" s="644"/>
    </row>
    <row r="2976" ht="13.5">
      <c r="D2976" s="644"/>
    </row>
    <row r="2977" ht="13.5">
      <c r="D2977" s="644"/>
    </row>
    <row r="2978" ht="13.5">
      <c r="D2978" s="644"/>
    </row>
    <row r="2979" ht="13.5">
      <c r="D2979" s="644"/>
    </row>
    <row r="2980" ht="13.5">
      <c r="D2980" s="644"/>
    </row>
    <row r="2981" ht="13.5">
      <c r="D2981" s="644"/>
    </row>
    <row r="2982" ht="13.5">
      <c r="D2982" s="644"/>
    </row>
    <row r="2983" ht="13.5">
      <c r="D2983" s="644"/>
    </row>
    <row r="2984" ht="13.5">
      <c r="D2984" s="644"/>
    </row>
    <row r="2985" ht="13.5">
      <c r="D2985" s="644"/>
    </row>
    <row r="2986" ht="13.5">
      <c r="D2986" s="644"/>
    </row>
    <row r="2987" ht="13.5">
      <c r="D2987" s="644"/>
    </row>
    <row r="2988" ht="13.5">
      <c r="D2988" s="644"/>
    </row>
    <row r="2989" ht="13.5">
      <c r="D2989" s="644"/>
    </row>
    <row r="2990" ht="13.5">
      <c r="D2990" s="644"/>
    </row>
    <row r="2991" ht="13.5">
      <c r="D2991" s="644"/>
    </row>
    <row r="2992" ht="13.5">
      <c r="D2992" s="644"/>
    </row>
    <row r="2993" ht="13.5">
      <c r="D2993" s="644"/>
    </row>
    <row r="2994" ht="13.5">
      <c r="D2994" s="644"/>
    </row>
    <row r="2995" ht="13.5">
      <c r="D2995" s="644"/>
    </row>
    <row r="2996" ht="13.5">
      <c r="D2996" s="644"/>
    </row>
    <row r="2997" ht="13.5">
      <c r="D2997" s="644"/>
    </row>
    <row r="2998" ht="13.5">
      <c r="D2998" s="644"/>
    </row>
    <row r="2999" ht="13.5">
      <c r="D2999" s="644"/>
    </row>
    <row r="3000" ht="13.5">
      <c r="D3000" s="644"/>
    </row>
    <row r="3001" ht="13.5">
      <c r="D3001" s="644"/>
    </row>
    <row r="3002" ht="13.5">
      <c r="D3002" s="644"/>
    </row>
    <row r="3003" ht="13.5">
      <c r="D3003" s="644"/>
    </row>
    <row r="3004" ht="13.5">
      <c r="D3004" s="644"/>
    </row>
    <row r="3005" ht="13.5">
      <c r="D3005" s="644"/>
    </row>
    <row r="3006" ht="13.5">
      <c r="D3006" s="644"/>
    </row>
    <row r="3007" ht="13.5">
      <c r="D3007" s="644"/>
    </row>
    <row r="3008" ht="13.5">
      <c r="D3008" s="644"/>
    </row>
    <row r="3009" ht="13.5">
      <c r="D3009" s="644"/>
    </row>
    <row r="3010" ht="13.5">
      <c r="D3010" s="644"/>
    </row>
    <row r="3011" ht="13.5">
      <c r="D3011" s="644"/>
    </row>
    <row r="3012" ht="13.5">
      <c r="D3012" s="644"/>
    </row>
    <row r="3013" ht="13.5">
      <c r="D3013" s="644"/>
    </row>
    <row r="3014" ht="13.5">
      <c r="D3014" s="644"/>
    </row>
    <row r="3015" ht="13.5">
      <c r="D3015" s="644"/>
    </row>
    <row r="3016" ht="13.5">
      <c r="D3016" s="644"/>
    </row>
    <row r="3017" ht="13.5">
      <c r="D3017" s="644"/>
    </row>
    <row r="3018" ht="13.5">
      <c r="D3018" s="644"/>
    </row>
    <row r="3019" ht="13.5">
      <c r="D3019" s="644"/>
    </row>
    <row r="3020" ht="13.5">
      <c r="D3020" s="644"/>
    </row>
    <row r="3021" ht="13.5">
      <c r="D3021" s="644"/>
    </row>
    <row r="3022" ht="13.5">
      <c r="D3022" s="644"/>
    </row>
    <row r="3023" ht="13.5">
      <c r="D3023" s="644"/>
    </row>
    <row r="3024" ht="13.5">
      <c r="D3024" s="644"/>
    </row>
    <row r="3025" ht="13.5">
      <c r="D3025" s="644"/>
    </row>
    <row r="3026" ht="13.5">
      <c r="D3026" s="644"/>
    </row>
    <row r="3027" ht="13.5">
      <c r="D3027" s="644"/>
    </row>
    <row r="3028" ht="13.5">
      <c r="D3028" s="644"/>
    </row>
    <row r="3029" ht="13.5">
      <c r="D3029" s="644"/>
    </row>
    <row r="3030" ht="13.5">
      <c r="D3030" s="644"/>
    </row>
    <row r="3031" ht="13.5">
      <c r="D3031" s="644"/>
    </row>
    <row r="3032" ht="13.5">
      <c r="D3032" s="644"/>
    </row>
    <row r="3033" ht="13.5">
      <c r="D3033" s="644"/>
    </row>
    <row r="3034" ht="13.5">
      <c r="D3034" s="644"/>
    </row>
    <row r="3035" ht="13.5">
      <c r="D3035" s="644"/>
    </row>
    <row r="3036" ht="13.5">
      <c r="D3036" s="644"/>
    </row>
    <row r="3037" ht="13.5">
      <c r="D3037" s="644"/>
    </row>
    <row r="3038" ht="13.5">
      <c r="D3038" s="644"/>
    </row>
    <row r="3039" ht="13.5">
      <c r="D3039" s="644"/>
    </row>
    <row r="3040" ht="13.5">
      <c r="D3040" s="644"/>
    </row>
    <row r="3041" ht="13.5">
      <c r="D3041" s="644"/>
    </row>
    <row r="3042" ht="13.5">
      <c r="D3042" s="644"/>
    </row>
    <row r="3043" ht="13.5">
      <c r="D3043" s="644"/>
    </row>
    <row r="3044" ht="13.5">
      <c r="D3044" s="644"/>
    </row>
    <row r="3045" ht="13.5">
      <c r="D3045" s="644"/>
    </row>
    <row r="3046" ht="13.5">
      <c r="D3046" s="644"/>
    </row>
    <row r="3047" ht="13.5">
      <c r="D3047" s="644"/>
    </row>
    <row r="3048" ht="13.5">
      <c r="D3048" s="644"/>
    </row>
    <row r="3049" ht="13.5">
      <c r="D3049" s="644"/>
    </row>
    <row r="3050" ht="13.5">
      <c r="D3050" s="644"/>
    </row>
    <row r="3051" ht="13.5">
      <c r="D3051" s="644"/>
    </row>
    <row r="3052" ht="13.5">
      <c r="D3052" s="644"/>
    </row>
    <row r="3053" ht="13.5">
      <c r="D3053" s="644"/>
    </row>
    <row r="3054" ht="13.5">
      <c r="D3054" s="644"/>
    </row>
    <row r="3055" ht="13.5">
      <c r="D3055" s="644"/>
    </row>
    <row r="3056" ht="13.5">
      <c r="D3056" s="644"/>
    </row>
    <row r="3057" ht="13.5">
      <c r="D3057" s="644"/>
    </row>
    <row r="3058" ht="13.5">
      <c r="D3058" s="644"/>
    </row>
    <row r="3059" ht="13.5">
      <c r="D3059" s="644"/>
    </row>
    <row r="3060" ht="13.5">
      <c r="D3060" s="644"/>
    </row>
    <row r="3061" ht="13.5">
      <c r="D3061" s="644"/>
    </row>
    <row r="3062" ht="13.5">
      <c r="D3062" s="644"/>
    </row>
    <row r="3063" ht="13.5">
      <c r="D3063" s="644"/>
    </row>
    <row r="3064" ht="13.5">
      <c r="D3064" s="644"/>
    </row>
    <row r="3065" ht="13.5">
      <c r="D3065" s="644"/>
    </row>
    <row r="3066" ht="13.5">
      <c r="D3066" s="644"/>
    </row>
    <row r="3067" ht="13.5">
      <c r="D3067" s="644"/>
    </row>
    <row r="3068" ht="13.5">
      <c r="D3068" s="644"/>
    </row>
    <row r="3069" ht="13.5">
      <c r="D3069" s="644"/>
    </row>
    <row r="3070" ht="13.5">
      <c r="D3070" s="644"/>
    </row>
    <row r="3071" ht="13.5">
      <c r="D3071" s="644"/>
    </row>
    <row r="3072" ht="13.5">
      <c r="D3072" s="644"/>
    </row>
    <row r="3073" ht="13.5">
      <c r="D3073" s="644"/>
    </row>
    <row r="3074" ht="13.5">
      <c r="D3074" s="644"/>
    </row>
    <row r="3075" ht="13.5">
      <c r="D3075" s="644"/>
    </row>
    <row r="3076" ht="13.5">
      <c r="D3076" s="644"/>
    </row>
    <row r="3077" ht="13.5">
      <c r="D3077" s="644"/>
    </row>
    <row r="3078" ht="13.5">
      <c r="D3078" s="644"/>
    </row>
    <row r="3079" ht="13.5">
      <c r="D3079" s="644"/>
    </row>
    <row r="3080" ht="13.5">
      <c r="D3080" s="644"/>
    </row>
    <row r="3081" ht="13.5">
      <c r="D3081" s="644"/>
    </row>
    <row r="3082" ht="13.5">
      <c r="D3082" s="644"/>
    </row>
    <row r="3083" ht="13.5">
      <c r="D3083" s="644"/>
    </row>
    <row r="3084" ht="13.5">
      <c r="D3084" s="644"/>
    </row>
    <row r="3085" ht="13.5">
      <c r="D3085" s="644"/>
    </row>
    <row r="3086" ht="13.5">
      <c r="D3086" s="644"/>
    </row>
    <row r="3087" ht="13.5">
      <c r="D3087" s="644"/>
    </row>
    <row r="3088" ht="13.5">
      <c r="D3088" s="644"/>
    </row>
    <row r="3089" ht="13.5">
      <c r="D3089" s="644"/>
    </row>
    <row r="3090" ht="13.5">
      <c r="D3090" s="644"/>
    </row>
    <row r="3091" ht="13.5">
      <c r="D3091" s="644"/>
    </row>
    <row r="3092" ht="13.5">
      <c r="D3092" s="644"/>
    </row>
    <row r="3093" ht="13.5">
      <c r="D3093" s="644"/>
    </row>
    <row r="3094" ht="13.5">
      <c r="D3094" s="644"/>
    </row>
    <row r="3095" ht="13.5">
      <c r="D3095" s="644"/>
    </row>
    <row r="3096" ht="13.5">
      <c r="D3096" s="644"/>
    </row>
    <row r="3097" ht="13.5">
      <c r="D3097" s="644"/>
    </row>
    <row r="3098" ht="13.5">
      <c r="D3098" s="644"/>
    </row>
    <row r="3099" ht="13.5">
      <c r="D3099" s="644"/>
    </row>
    <row r="3100" ht="13.5">
      <c r="D3100" s="644"/>
    </row>
    <row r="3101" ht="13.5">
      <c r="D3101" s="644"/>
    </row>
    <row r="3102" ht="13.5">
      <c r="D3102" s="644"/>
    </row>
    <row r="3103" ht="13.5">
      <c r="D3103" s="644"/>
    </row>
    <row r="3104" ht="13.5">
      <c r="D3104" s="644"/>
    </row>
    <row r="3105" ht="13.5">
      <c r="D3105" s="644"/>
    </row>
    <row r="3106" ht="13.5">
      <c r="D3106" s="644"/>
    </row>
    <row r="3107" ht="13.5">
      <c r="D3107" s="644"/>
    </row>
    <row r="3108" ht="13.5">
      <c r="D3108" s="644"/>
    </row>
    <row r="3109" ht="13.5">
      <c r="D3109" s="644"/>
    </row>
    <row r="3110" ht="13.5">
      <c r="D3110" s="644"/>
    </row>
    <row r="3111" ht="13.5">
      <c r="D3111" s="644"/>
    </row>
    <row r="3112" ht="13.5">
      <c r="D3112" s="644"/>
    </row>
    <row r="3113" ht="13.5">
      <c r="D3113" s="644"/>
    </row>
    <row r="3114" ht="13.5">
      <c r="D3114" s="644"/>
    </row>
    <row r="3115" ht="13.5">
      <c r="D3115" s="644"/>
    </row>
    <row r="3116" ht="13.5">
      <c r="D3116" s="644"/>
    </row>
    <row r="3117" ht="13.5">
      <c r="D3117" s="644"/>
    </row>
    <row r="3118" ht="13.5">
      <c r="D3118" s="644"/>
    </row>
    <row r="3119" ht="13.5">
      <c r="D3119" s="644"/>
    </row>
    <row r="3120" ht="13.5">
      <c r="D3120" s="644"/>
    </row>
    <row r="3121" ht="13.5">
      <c r="D3121" s="644"/>
    </row>
    <row r="3122" ht="13.5">
      <c r="D3122" s="644"/>
    </row>
    <row r="3123" ht="13.5">
      <c r="D3123" s="644"/>
    </row>
    <row r="3124" ht="13.5">
      <c r="D3124" s="644"/>
    </row>
    <row r="3125" ht="13.5">
      <c r="D3125" s="644"/>
    </row>
    <row r="3126" ht="13.5">
      <c r="D3126" s="644"/>
    </row>
    <row r="3127" ht="13.5">
      <c r="D3127" s="644"/>
    </row>
    <row r="3128" ht="13.5">
      <c r="D3128" s="644"/>
    </row>
    <row r="3129" ht="13.5">
      <c r="D3129" s="644"/>
    </row>
    <row r="3130" ht="13.5">
      <c r="D3130" s="644"/>
    </row>
    <row r="3131" ht="13.5">
      <c r="D3131" s="644"/>
    </row>
    <row r="3132" ht="13.5">
      <c r="D3132" s="644"/>
    </row>
    <row r="3133" ht="13.5">
      <c r="D3133" s="644"/>
    </row>
    <row r="3134" ht="13.5">
      <c r="D3134" s="644"/>
    </row>
    <row r="3135" ht="13.5">
      <c r="D3135" s="644"/>
    </row>
    <row r="3136" ht="13.5">
      <c r="D3136" s="644"/>
    </row>
    <row r="3137" ht="13.5">
      <c r="D3137" s="644"/>
    </row>
    <row r="3138" ht="13.5">
      <c r="D3138" s="644"/>
    </row>
    <row r="3139" ht="13.5">
      <c r="D3139" s="644"/>
    </row>
    <row r="3140" ht="13.5">
      <c r="D3140" s="644"/>
    </row>
    <row r="3141" ht="13.5">
      <c r="D3141" s="644"/>
    </row>
    <row r="3142" ht="13.5">
      <c r="D3142" s="644"/>
    </row>
    <row r="3143" ht="13.5">
      <c r="D3143" s="644"/>
    </row>
    <row r="3144" ht="13.5">
      <c r="D3144" s="644"/>
    </row>
    <row r="3145" ht="13.5">
      <c r="D3145" s="644"/>
    </row>
    <row r="3146" ht="13.5">
      <c r="D3146" s="644"/>
    </row>
    <row r="3147" ht="13.5">
      <c r="D3147" s="644"/>
    </row>
    <row r="3148" ht="13.5">
      <c r="D3148" s="644"/>
    </row>
    <row r="3149" ht="13.5">
      <c r="D3149" s="644"/>
    </row>
    <row r="3150" ht="13.5">
      <c r="D3150" s="644"/>
    </row>
    <row r="3151" ht="13.5">
      <c r="D3151" s="644"/>
    </row>
    <row r="3152" ht="13.5">
      <c r="D3152" s="644"/>
    </row>
    <row r="3153" ht="13.5">
      <c r="D3153" s="644"/>
    </row>
    <row r="3154" ht="13.5">
      <c r="D3154" s="644"/>
    </row>
    <row r="3155" ht="13.5">
      <c r="D3155" s="644"/>
    </row>
    <row r="3156" ht="13.5">
      <c r="D3156" s="644"/>
    </row>
    <row r="3157" ht="13.5">
      <c r="D3157" s="644"/>
    </row>
    <row r="3158" ht="13.5">
      <c r="D3158" s="644"/>
    </row>
    <row r="3159" ht="13.5">
      <c r="D3159" s="644"/>
    </row>
    <row r="3160" ht="13.5">
      <c r="D3160" s="644"/>
    </row>
    <row r="3161" ht="13.5">
      <c r="D3161" s="644"/>
    </row>
    <row r="3162" ht="13.5">
      <c r="D3162" s="644"/>
    </row>
    <row r="3163" ht="13.5">
      <c r="D3163" s="644"/>
    </row>
    <row r="3164" ht="13.5">
      <c r="D3164" s="644"/>
    </row>
    <row r="3165" ht="13.5">
      <c r="D3165" s="644"/>
    </row>
    <row r="3166" ht="13.5">
      <c r="D3166" s="644"/>
    </row>
    <row r="3167" ht="13.5">
      <c r="D3167" s="644"/>
    </row>
    <row r="3168" ht="13.5">
      <c r="D3168" s="644"/>
    </row>
    <row r="3169" ht="13.5">
      <c r="D3169" s="644"/>
    </row>
    <row r="3170" ht="13.5">
      <c r="D3170" s="644"/>
    </row>
    <row r="3171" ht="13.5">
      <c r="D3171" s="644"/>
    </row>
    <row r="3172" ht="13.5">
      <c r="D3172" s="644"/>
    </row>
    <row r="3173" ht="13.5">
      <c r="D3173" s="644"/>
    </row>
    <row r="3174" ht="13.5">
      <c r="D3174" s="644"/>
    </row>
    <row r="3175" ht="13.5">
      <c r="D3175" s="644"/>
    </row>
    <row r="3176" ht="13.5">
      <c r="D3176" s="644"/>
    </row>
    <row r="3177" ht="13.5">
      <c r="D3177" s="644"/>
    </row>
    <row r="3178" ht="13.5">
      <c r="D3178" s="644"/>
    </row>
    <row r="3179" ht="13.5">
      <c r="D3179" s="644"/>
    </row>
    <row r="3180" ht="13.5">
      <c r="D3180" s="644"/>
    </row>
    <row r="3181" ht="13.5">
      <c r="D3181" s="644"/>
    </row>
    <row r="3182" ht="13.5">
      <c r="D3182" s="644"/>
    </row>
    <row r="3183" ht="13.5">
      <c r="D3183" s="644"/>
    </row>
    <row r="3184" ht="13.5">
      <c r="D3184" s="644"/>
    </row>
    <row r="3185" ht="13.5">
      <c r="D3185" s="644"/>
    </row>
    <row r="3186" ht="13.5">
      <c r="D3186" s="644"/>
    </row>
    <row r="3187" ht="13.5">
      <c r="D3187" s="644"/>
    </row>
    <row r="3188" ht="13.5">
      <c r="D3188" s="644"/>
    </row>
    <row r="3189" ht="13.5">
      <c r="D3189" s="644"/>
    </row>
    <row r="3190" ht="13.5">
      <c r="D3190" s="644"/>
    </row>
    <row r="3191" ht="13.5">
      <c r="D3191" s="644"/>
    </row>
    <row r="3192" ht="13.5">
      <c r="D3192" s="644"/>
    </row>
    <row r="3193" ht="13.5">
      <c r="D3193" s="644"/>
    </row>
    <row r="3194" ht="13.5">
      <c r="D3194" s="644"/>
    </row>
    <row r="3195" ht="13.5">
      <c r="D3195" s="644"/>
    </row>
    <row r="3196" ht="13.5">
      <c r="D3196" s="644"/>
    </row>
    <row r="3197" ht="13.5">
      <c r="D3197" s="644"/>
    </row>
    <row r="3198" ht="13.5">
      <c r="D3198" s="644"/>
    </row>
    <row r="3199" ht="13.5">
      <c r="D3199" s="644"/>
    </row>
    <row r="3200" ht="13.5">
      <c r="D3200" s="644"/>
    </row>
    <row r="3201" ht="13.5">
      <c r="D3201" s="644"/>
    </row>
    <row r="3202" ht="13.5">
      <c r="D3202" s="644"/>
    </row>
    <row r="3203" ht="13.5">
      <c r="D3203" s="644"/>
    </row>
    <row r="3204" ht="13.5">
      <c r="D3204" s="644"/>
    </row>
    <row r="3205" ht="13.5">
      <c r="D3205" s="644"/>
    </row>
    <row r="3206" ht="13.5">
      <c r="D3206" s="644"/>
    </row>
    <row r="3207" ht="13.5">
      <c r="D3207" s="644"/>
    </row>
    <row r="3208" ht="13.5">
      <c r="D3208" s="644"/>
    </row>
    <row r="3209" ht="13.5">
      <c r="D3209" s="644"/>
    </row>
    <row r="3210" ht="13.5">
      <c r="D3210" s="644"/>
    </row>
    <row r="3211" ht="13.5">
      <c r="D3211" s="644"/>
    </row>
    <row r="3212" ht="13.5">
      <c r="D3212" s="644"/>
    </row>
    <row r="3213" ht="13.5">
      <c r="D3213" s="644"/>
    </row>
    <row r="3214" ht="13.5">
      <c r="D3214" s="644"/>
    </row>
    <row r="3215" ht="13.5">
      <c r="D3215" s="644"/>
    </row>
    <row r="3216" ht="13.5">
      <c r="D3216" s="644"/>
    </row>
    <row r="3217" ht="13.5">
      <c r="D3217" s="644"/>
    </row>
    <row r="3218" ht="13.5">
      <c r="D3218" s="644"/>
    </row>
    <row r="3219" ht="13.5">
      <c r="D3219" s="644"/>
    </row>
    <row r="3220" ht="13.5">
      <c r="D3220" s="644"/>
    </row>
    <row r="3221" ht="13.5">
      <c r="D3221" s="644"/>
    </row>
    <row r="3222" ht="13.5">
      <c r="D3222" s="644"/>
    </row>
    <row r="3223" ht="13.5">
      <c r="D3223" s="644"/>
    </row>
    <row r="3224" ht="13.5">
      <c r="D3224" s="644"/>
    </row>
    <row r="3225" ht="13.5">
      <c r="D3225" s="644"/>
    </row>
    <row r="3226" ht="13.5">
      <c r="D3226" s="644"/>
    </row>
    <row r="3227" ht="13.5">
      <c r="D3227" s="644"/>
    </row>
    <row r="3228" ht="13.5">
      <c r="D3228" s="644"/>
    </row>
    <row r="3229" ht="13.5">
      <c r="D3229" s="644"/>
    </row>
    <row r="3230" ht="13.5">
      <c r="D3230" s="644"/>
    </row>
    <row r="3231" ht="13.5">
      <c r="D3231" s="644"/>
    </row>
    <row r="3232" ht="13.5">
      <c r="D3232" s="644"/>
    </row>
    <row r="3233" ht="13.5">
      <c r="D3233" s="644"/>
    </row>
    <row r="3234" ht="13.5">
      <c r="D3234" s="644"/>
    </row>
    <row r="3235" ht="13.5">
      <c r="D3235" s="644"/>
    </row>
    <row r="3236" ht="13.5">
      <c r="D3236" s="644"/>
    </row>
    <row r="3237" ht="13.5">
      <c r="D3237" s="644"/>
    </row>
    <row r="3238" ht="13.5">
      <c r="D3238" s="644"/>
    </row>
    <row r="3239" ht="13.5">
      <c r="D3239" s="644"/>
    </row>
    <row r="3240" ht="13.5">
      <c r="D3240" s="644"/>
    </row>
    <row r="3241" ht="13.5">
      <c r="D3241" s="644"/>
    </row>
    <row r="3242" ht="13.5">
      <c r="D3242" s="644"/>
    </row>
    <row r="3243" ht="13.5">
      <c r="D3243" s="644"/>
    </row>
    <row r="3244" ht="13.5">
      <c r="D3244" s="644"/>
    </row>
    <row r="3245" ht="13.5">
      <c r="D3245" s="644"/>
    </row>
    <row r="3246" ht="13.5">
      <c r="D3246" s="644"/>
    </row>
    <row r="3247" ht="13.5">
      <c r="D3247" s="644"/>
    </row>
    <row r="3248" ht="13.5">
      <c r="D3248" s="644"/>
    </row>
    <row r="3249" ht="13.5">
      <c r="D3249" s="644"/>
    </row>
    <row r="3250" ht="13.5">
      <c r="D3250" s="644"/>
    </row>
    <row r="3251" ht="13.5">
      <c r="D3251" s="644"/>
    </row>
    <row r="3252" ht="13.5">
      <c r="D3252" s="644"/>
    </row>
    <row r="3253" ht="13.5">
      <c r="D3253" s="644"/>
    </row>
    <row r="3254" ht="13.5">
      <c r="D3254" s="644"/>
    </row>
    <row r="3255" ht="13.5">
      <c r="D3255" s="644"/>
    </row>
    <row r="3256" ht="13.5">
      <c r="D3256" s="644"/>
    </row>
    <row r="3257" ht="13.5">
      <c r="D3257" s="644"/>
    </row>
    <row r="3258" ht="13.5">
      <c r="D3258" s="644"/>
    </row>
    <row r="3259" ht="13.5">
      <c r="D3259" s="644"/>
    </row>
    <row r="3260" ht="13.5">
      <c r="D3260" s="644"/>
    </row>
    <row r="3261" ht="13.5">
      <c r="D3261" s="644"/>
    </row>
    <row r="3262" ht="13.5">
      <c r="D3262" s="644"/>
    </row>
    <row r="3263" ht="13.5">
      <c r="D3263" s="644"/>
    </row>
    <row r="3264" ht="13.5">
      <c r="D3264" s="644"/>
    </row>
    <row r="3265" ht="13.5">
      <c r="D3265" s="644"/>
    </row>
    <row r="3266" ht="13.5">
      <c r="D3266" s="644"/>
    </row>
    <row r="3267" ht="13.5">
      <c r="D3267" s="644"/>
    </row>
    <row r="3268" ht="13.5">
      <c r="D3268" s="644"/>
    </row>
    <row r="3269" ht="13.5">
      <c r="D3269" s="644"/>
    </row>
    <row r="3270" ht="13.5">
      <c r="D3270" s="644"/>
    </row>
    <row r="3271" ht="13.5">
      <c r="D3271" s="644"/>
    </row>
    <row r="3272" ht="13.5">
      <c r="D3272" s="644"/>
    </row>
    <row r="3273" ht="13.5">
      <c r="D3273" s="644"/>
    </row>
    <row r="3274" ht="13.5">
      <c r="D3274" s="644"/>
    </row>
    <row r="3275" ht="13.5">
      <c r="D3275" s="644"/>
    </row>
    <row r="3276" ht="13.5">
      <c r="D3276" s="644"/>
    </row>
    <row r="3277" ht="13.5">
      <c r="D3277" s="644"/>
    </row>
    <row r="3278" ht="13.5">
      <c r="D3278" s="644"/>
    </row>
    <row r="3279" ht="13.5">
      <c r="D3279" s="644"/>
    </row>
    <row r="3280" ht="13.5">
      <c r="D3280" s="644"/>
    </row>
    <row r="3281" ht="13.5">
      <c r="D3281" s="644"/>
    </row>
    <row r="3282" ht="13.5">
      <c r="D3282" s="644"/>
    </row>
    <row r="3283" ht="13.5">
      <c r="D3283" s="644"/>
    </row>
    <row r="3284" ht="13.5">
      <c r="D3284" s="644"/>
    </row>
    <row r="3285" ht="13.5">
      <c r="D3285" s="644"/>
    </row>
    <row r="3286" ht="13.5">
      <c r="D3286" s="644"/>
    </row>
    <row r="3287" ht="13.5">
      <c r="D3287" s="644"/>
    </row>
    <row r="3288" ht="13.5">
      <c r="D3288" s="644"/>
    </row>
    <row r="3289" ht="13.5">
      <c r="D3289" s="644"/>
    </row>
    <row r="3290" ht="13.5">
      <c r="D3290" s="644"/>
    </row>
    <row r="3291" ht="13.5">
      <c r="D3291" s="644"/>
    </row>
    <row r="3292" ht="13.5">
      <c r="D3292" s="644"/>
    </row>
    <row r="3293" ht="13.5">
      <c r="D3293" s="644"/>
    </row>
    <row r="3294" ht="13.5">
      <c r="D3294" s="644"/>
    </row>
    <row r="3295" ht="13.5">
      <c r="D3295" s="644"/>
    </row>
    <row r="3296" ht="13.5">
      <c r="D3296" s="644"/>
    </row>
    <row r="3297" ht="13.5">
      <c r="D3297" s="644"/>
    </row>
    <row r="3298" ht="13.5">
      <c r="D3298" s="644"/>
    </row>
    <row r="3299" ht="13.5">
      <c r="D3299" s="644"/>
    </row>
    <row r="3300" ht="13.5">
      <c r="D3300" s="644"/>
    </row>
    <row r="3301" ht="13.5">
      <c r="D3301" s="644"/>
    </row>
    <row r="3302" ht="13.5">
      <c r="D3302" s="644"/>
    </row>
    <row r="3303" ht="13.5">
      <c r="D3303" s="644"/>
    </row>
    <row r="3304" ht="13.5">
      <c r="D3304" s="644"/>
    </row>
    <row r="3305" ht="13.5">
      <c r="D3305" s="644"/>
    </row>
    <row r="3306" ht="13.5">
      <c r="D3306" s="644"/>
    </row>
    <row r="3307" ht="13.5">
      <c r="D3307" s="644"/>
    </row>
    <row r="3308" ht="13.5">
      <c r="D3308" s="644"/>
    </row>
    <row r="3309" ht="13.5">
      <c r="D3309" s="644"/>
    </row>
    <row r="3310" ht="13.5">
      <c r="D3310" s="644"/>
    </row>
    <row r="3311" ht="13.5">
      <c r="D3311" s="644"/>
    </row>
    <row r="3312" ht="13.5">
      <c r="D3312" s="644"/>
    </row>
    <row r="3313" ht="13.5">
      <c r="D3313" s="644"/>
    </row>
    <row r="3314" ht="13.5">
      <c r="D3314" s="644"/>
    </row>
    <row r="3315" ht="13.5">
      <c r="D3315" s="644"/>
    </row>
    <row r="3316" ht="13.5">
      <c r="D3316" s="644"/>
    </row>
    <row r="3317" ht="13.5">
      <c r="D3317" s="644"/>
    </row>
    <row r="3318" ht="13.5">
      <c r="D3318" s="644"/>
    </row>
    <row r="3319" ht="13.5">
      <c r="D3319" s="644"/>
    </row>
    <row r="3320" ht="13.5">
      <c r="D3320" s="644"/>
    </row>
    <row r="3321" ht="13.5">
      <c r="D3321" s="644"/>
    </row>
    <row r="3322" ht="13.5">
      <c r="D3322" s="644"/>
    </row>
    <row r="3323" ht="13.5">
      <c r="D3323" s="644"/>
    </row>
    <row r="3324" ht="13.5">
      <c r="D3324" s="644"/>
    </row>
    <row r="3325" ht="13.5">
      <c r="D3325" s="644"/>
    </row>
    <row r="3326" ht="13.5">
      <c r="D3326" s="644"/>
    </row>
    <row r="3327" ht="13.5">
      <c r="D3327" s="644"/>
    </row>
    <row r="3328" ht="13.5">
      <c r="D3328" s="644"/>
    </row>
    <row r="3329" ht="13.5">
      <c r="D3329" s="644"/>
    </row>
    <row r="3330" ht="13.5">
      <c r="D3330" s="644"/>
    </row>
    <row r="3331" ht="13.5">
      <c r="D3331" s="644"/>
    </row>
    <row r="3332" ht="13.5">
      <c r="D3332" s="644"/>
    </row>
    <row r="3333" ht="13.5">
      <c r="D3333" s="644"/>
    </row>
    <row r="3334" ht="13.5">
      <c r="D3334" s="644"/>
    </row>
    <row r="3335" ht="13.5">
      <c r="D3335" s="644"/>
    </row>
    <row r="3336" ht="13.5">
      <c r="D3336" s="644"/>
    </row>
    <row r="3337" ht="13.5">
      <c r="D3337" s="644"/>
    </row>
    <row r="3338" ht="13.5">
      <c r="D3338" s="644"/>
    </row>
    <row r="3339" ht="13.5">
      <c r="D3339" s="644"/>
    </row>
    <row r="3340" ht="13.5">
      <c r="D3340" s="644"/>
    </row>
    <row r="3341" ht="13.5">
      <c r="D3341" s="644"/>
    </row>
    <row r="3342" ht="13.5">
      <c r="D3342" s="644"/>
    </row>
    <row r="3343" ht="13.5">
      <c r="D3343" s="644"/>
    </row>
    <row r="3344" ht="13.5">
      <c r="D3344" s="644"/>
    </row>
    <row r="3345" ht="13.5">
      <c r="D3345" s="644"/>
    </row>
    <row r="3346" ht="13.5">
      <c r="D3346" s="644"/>
    </row>
    <row r="3347" ht="13.5">
      <c r="D3347" s="644"/>
    </row>
    <row r="3348" ht="13.5">
      <c r="D3348" s="644"/>
    </row>
    <row r="3349" ht="13.5">
      <c r="D3349" s="644"/>
    </row>
    <row r="3350" ht="13.5">
      <c r="D3350" s="644"/>
    </row>
    <row r="3351" ht="13.5">
      <c r="D3351" s="644"/>
    </row>
    <row r="3352" ht="13.5">
      <c r="D3352" s="644"/>
    </row>
    <row r="3353" ht="13.5">
      <c r="D3353" s="644"/>
    </row>
    <row r="3354" ht="13.5">
      <c r="D3354" s="644"/>
    </row>
    <row r="3355" ht="13.5">
      <c r="D3355" s="644"/>
    </row>
    <row r="3356" ht="13.5">
      <c r="D3356" s="644"/>
    </row>
    <row r="3357" ht="13.5">
      <c r="D3357" s="644"/>
    </row>
    <row r="3358" ht="13.5">
      <c r="D3358" s="644"/>
    </row>
    <row r="3359" ht="13.5">
      <c r="D3359" s="644"/>
    </row>
    <row r="3360" ht="13.5">
      <c r="D3360" s="644"/>
    </row>
    <row r="3361" ht="13.5">
      <c r="D3361" s="644"/>
    </row>
    <row r="3362" ht="13.5">
      <c r="D3362" s="644"/>
    </row>
    <row r="3363" ht="13.5">
      <c r="D3363" s="644"/>
    </row>
    <row r="3364" ht="13.5">
      <c r="D3364" s="644"/>
    </row>
    <row r="3365" ht="13.5">
      <c r="D3365" s="644"/>
    </row>
    <row r="3366" ht="13.5">
      <c r="D3366" s="644"/>
    </row>
    <row r="3367" ht="13.5">
      <c r="D3367" s="644"/>
    </row>
    <row r="3368" ht="13.5">
      <c r="D3368" s="644"/>
    </row>
    <row r="3369" ht="13.5">
      <c r="D3369" s="644"/>
    </row>
    <row r="3370" ht="13.5">
      <c r="D3370" s="644"/>
    </row>
    <row r="3371" ht="13.5">
      <c r="D3371" s="644"/>
    </row>
    <row r="3372" ht="13.5">
      <c r="D3372" s="644"/>
    </row>
    <row r="3373" ht="13.5">
      <c r="D3373" s="644"/>
    </row>
    <row r="3374" ht="13.5">
      <c r="D3374" s="644"/>
    </row>
    <row r="3375" ht="13.5">
      <c r="D3375" s="644"/>
    </row>
    <row r="3376" ht="13.5">
      <c r="D3376" s="644"/>
    </row>
    <row r="3377" ht="13.5">
      <c r="D3377" s="644"/>
    </row>
    <row r="3378" ht="13.5">
      <c r="D3378" s="644"/>
    </row>
    <row r="3379" ht="13.5">
      <c r="D3379" s="644"/>
    </row>
    <row r="3380" ht="13.5">
      <c r="D3380" s="644"/>
    </row>
    <row r="3381" ht="13.5">
      <c r="D3381" s="644"/>
    </row>
    <row r="3382" ht="13.5">
      <c r="D3382" s="644"/>
    </row>
    <row r="3383" ht="13.5">
      <c r="D3383" s="644"/>
    </row>
    <row r="3384" ht="13.5">
      <c r="D3384" s="644"/>
    </row>
    <row r="3385" ht="13.5">
      <c r="D3385" s="644"/>
    </row>
    <row r="3386" ht="13.5">
      <c r="D3386" s="644"/>
    </row>
    <row r="3387" ht="13.5">
      <c r="D3387" s="644"/>
    </row>
    <row r="3388" ht="13.5">
      <c r="D3388" s="644"/>
    </row>
    <row r="3389" ht="13.5">
      <c r="D3389" s="644"/>
    </row>
    <row r="3390" ht="13.5">
      <c r="D3390" s="644"/>
    </row>
    <row r="3391" ht="13.5">
      <c r="D3391" s="644"/>
    </row>
    <row r="3392" ht="13.5">
      <c r="D3392" s="644"/>
    </row>
    <row r="3393" ht="13.5">
      <c r="D3393" s="644"/>
    </row>
    <row r="3394" ht="13.5">
      <c r="D3394" s="644"/>
    </row>
    <row r="3395" ht="13.5">
      <c r="D3395" s="644"/>
    </row>
    <row r="3396" ht="13.5">
      <c r="D3396" s="644"/>
    </row>
    <row r="3397" ht="13.5">
      <c r="D3397" s="644"/>
    </row>
    <row r="3398" ht="13.5">
      <c r="D3398" s="644"/>
    </row>
    <row r="3399" ht="13.5">
      <c r="D3399" s="644"/>
    </row>
    <row r="3400" ht="13.5">
      <c r="D3400" s="644"/>
    </row>
    <row r="3401" ht="13.5">
      <c r="D3401" s="644"/>
    </row>
    <row r="3402" ht="13.5">
      <c r="D3402" s="644"/>
    </row>
    <row r="3403" ht="13.5">
      <c r="D3403" s="644"/>
    </row>
    <row r="3404" ht="13.5">
      <c r="D3404" s="644"/>
    </row>
    <row r="3405" ht="13.5">
      <c r="D3405" s="644"/>
    </row>
    <row r="3406" ht="13.5">
      <c r="D3406" s="644"/>
    </row>
    <row r="3407" ht="13.5">
      <c r="D3407" s="644"/>
    </row>
    <row r="3408" ht="13.5">
      <c r="D3408" s="644"/>
    </row>
    <row r="3409" ht="13.5">
      <c r="D3409" s="644"/>
    </row>
    <row r="3410" ht="13.5">
      <c r="D3410" s="644"/>
    </row>
    <row r="3411" ht="13.5">
      <c r="D3411" s="644"/>
    </row>
    <row r="3412" ht="13.5">
      <c r="D3412" s="644"/>
    </row>
    <row r="3413" ht="13.5">
      <c r="D3413" s="644"/>
    </row>
    <row r="3414" ht="13.5">
      <c r="D3414" s="644"/>
    </row>
    <row r="3415" ht="13.5">
      <c r="D3415" s="644"/>
    </row>
    <row r="3416" ht="13.5">
      <c r="D3416" s="644"/>
    </row>
    <row r="3417" ht="13.5">
      <c r="D3417" s="644"/>
    </row>
    <row r="3418" ht="13.5">
      <c r="D3418" s="644"/>
    </row>
    <row r="3419" ht="13.5">
      <c r="D3419" s="644"/>
    </row>
    <row r="3420" ht="13.5">
      <c r="D3420" s="644"/>
    </row>
    <row r="3421" ht="13.5">
      <c r="D3421" s="644"/>
    </row>
    <row r="3422" ht="13.5">
      <c r="D3422" s="644"/>
    </row>
    <row r="3423" ht="13.5">
      <c r="D3423" s="644"/>
    </row>
    <row r="3424" ht="13.5">
      <c r="D3424" s="644"/>
    </row>
    <row r="3425" ht="13.5">
      <c r="D3425" s="644"/>
    </row>
    <row r="3426" ht="13.5">
      <c r="D3426" s="644"/>
    </row>
    <row r="3427" ht="13.5">
      <c r="D3427" s="644"/>
    </row>
    <row r="3428" ht="13.5">
      <c r="D3428" s="644"/>
    </row>
    <row r="3429" ht="13.5">
      <c r="D3429" s="644"/>
    </row>
    <row r="3430" ht="13.5">
      <c r="D3430" s="644"/>
    </row>
    <row r="3431" ht="13.5">
      <c r="D3431" s="644"/>
    </row>
    <row r="3432" ht="13.5">
      <c r="D3432" s="644"/>
    </row>
    <row r="3433" ht="13.5">
      <c r="D3433" s="644"/>
    </row>
    <row r="3434" ht="13.5">
      <c r="D3434" s="644"/>
    </row>
    <row r="3435" ht="13.5">
      <c r="D3435" s="644"/>
    </row>
    <row r="3436" ht="13.5">
      <c r="D3436" s="644"/>
    </row>
    <row r="3437" ht="13.5">
      <c r="D3437" s="644"/>
    </row>
    <row r="3438" ht="13.5">
      <c r="D3438" s="644"/>
    </row>
    <row r="3439" ht="13.5">
      <c r="D3439" s="644"/>
    </row>
    <row r="3440" ht="13.5">
      <c r="D3440" s="644"/>
    </row>
    <row r="3441" ht="13.5">
      <c r="D3441" s="644"/>
    </row>
    <row r="3442" ht="13.5">
      <c r="D3442" s="644"/>
    </row>
    <row r="3443" ht="13.5">
      <c r="D3443" s="644"/>
    </row>
    <row r="3444" ht="13.5">
      <c r="D3444" s="644"/>
    </row>
    <row r="3445" ht="13.5">
      <c r="D3445" s="644"/>
    </row>
    <row r="3446" ht="13.5">
      <c r="D3446" s="644"/>
    </row>
    <row r="3447" ht="13.5">
      <c r="D3447" s="644"/>
    </row>
    <row r="3448" ht="13.5">
      <c r="D3448" s="644"/>
    </row>
    <row r="3449" ht="13.5">
      <c r="D3449" s="644"/>
    </row>
    <row r="3450" ht="13.5">
      <c r="D3450" s="644"/>
    </row>
    <row r="3451" ht="13.5">
      <c r="D3451" s="644"/>
    </row>
    <row r="3452" ht="13.5">
      <c r="D3452" s="644"/>
    </row>
    <row r="3453" ht="13.5">
      <c r="D3453" s="644"/>
    </row>
    <row r="3454" ht="13.5">
      <c r="D3454" s="644"/>
    </row>
    <row r="3455" ht="13.5">
      <c r="D3455" s="644"/>
    </row>
    <row r="3456" ht="13.5">
      <c r="D3456" s="644"/>
    </row>
    <row r="3457" ht="13.5">
      <c r="D3457" s="644"/>
    </row>
    <row r="3458" ht="13.5">
      <c r="D3458" s="644"/>
    </row>
    <row r="3459" ht="13.5">
      <c r="D3459" s="644"/>
    </row>
    <row r="3460" ht="13.5">
      <c r="D3460" s="644"/>
    </row>
    <row r="3461" ht="13.5">
      <c r="D3461" s="644"/>
    </row>
    <row r="3462" ht="13.5">
      <c r="D3462" s="644"/>
    </row>
    <row r="3463" ht="13.5">
      <c r="D3463" s="644"/>
    </row>
    <row r="3464" ht="13.5">
      <c r="D3464" s="644"/>
    </row>
    <row r="3465" ht="13.5">
      <c r="D3465" s="644"/>
    </row>
    <row r="3466" ht="13.5">
      <c r="D3466" s="644"/>
    </row>
    <row r="3467" ht="13.5">
      <c r="D3467" s="644"/>
    </row>
    <row r="3468" ht="13.5">
      <c r="D3468" s="644"/>
    </row>
    <row r="3469" ht="13.5">
      <c r="D3469" s="644"/>
    </row>
    <row r="3470" ht="13.5">
      <c r="D3470" s="644"/>
    </row>
    <row r="3471" ht="13.5">
      <c r="D3471" s="644"/>
    </row>
    <row r="3472" ht="13.5">
      <c r="D3472" s="644"/>
    </row>
    <row r="3473" ht="13.5">
      <c r="D3473" s="644"/>
    </row>
    <row r="3474" ht="13.5">
      <c r="D3474" s="644"/>
    </row>
    <row r="3475" ht="13.5">
      <c r="D3475" s="644"/>
    </row>
    <row r="3476" ht="13.5">
      <c r="D3476" s="644"/>
    </row>
    <row r="3477" ht="13.5">
      <c r="D3477" s="644"/>
    </row>
    <row r="3478" ht="13.5">
      <c r="D3478" s="644"/>
    </row>
    <row r="3479" ht="13.5">
      <c r="D3479" s="644"/>
    </row>
    <row r="3480" ht="13.5">
      <c r="D3480" s="644"/>
    </row>
    <row r="3481" ht="13.5">
      <c r="D3481" s="644"/>
    </row>
    <row r="3482" ht="13.5">
      <c r="D3482" s="644"/>
    </row>
    <row r="3483" ht="13.5">
      <c r="D3483" s="644"/>
    </row>
    <row r="3484" ht="13.5">
      <c r="D3484" s="644"/>
    </row>
    <row r="3485" ht="13.5">
      <c r="D3485" s="644"/>
    </row>
    <row r="3486" ht="13.5">
      <c r="D3486" s="644"/>
    </row>
    <row r="3487" ht="13.5">
      <c r="D3487" s="644"/>
    </row>
    <row r="3488" ht="13.5">
      <c r="D3488" s="644"/>
    </row>
    <row r="3489" ht="13.5">
      <c r="D3489" s="644"/>
    </row>
    <row r="3490" ht="13.5">
      <c r="D3490" s="644"/>
    </row>
    <row r="3491" ht="13.5">
      <c r="D3491" s="644"/>
    </row>
    <row r="3492" ht="13.5">
      <c r="D3492" s="644"/>
    </row>
    <row r="3493" ht="13.5">
      <c r="D3493" s="644"/>
    </row>
    <row r="3494" ht="13.5">
      <c r="D3494" s="644"/>
    </row>
    <row r="3495" ht="13.5">
      <c r="D3495" s="644"/>
    </row>
    <row r="3496" ht="13.5">
      <c r="D3496" s="644"/>
    </row>
    <row r="3497" ht="13.5">
      <c r="D3497" s="644"/>
    </row>
    <row r="3498" ht="13.5">
      <c r="D3498" s="644"/>
    </row>
    <row r="3499" ht="13.5">
      <c r="D3499" s="644"/>
    </row>
    <row r="3500" ht="13.5">
      <c r="D3500" s="644"/>
    </row>
    <row r="3501" ht="13.5">
      <c r="D3501" s="644"/>
    </row>
    <row r="3502" ht="13.5">
      <c r="D3502" s="644"/>
    </row>
    <row r="3503" ht="13.5">
      <c r="D3503" s="644"/>
    </row>
    <row r="3504" ht="13.5">
      <c r="D3504" s="644"/>
    </row>
    <row r="3505" ht="13.5">
      <c r="D3505" s="644"/>
    </row>
    <row r="3506" ht="13.5">
      <c r="D3506" s="644"/>
    </row>
    <row r="3507" ht="13.5">
      <c r="D3507" s="644"/>
    </row>
    <row r="3508" ht="13.5">
      <c r="D3508" s="644"/>
    </row>
    <row r="3509" ht="13.5">
      <c r="D3509" s="644"/>
    </row>
    <row r="3510" ht="13.5">
      <c r="D3510" s="644"/>
    </row>
    <row r="3511" ht="13.5">
      <c r="D3511" s="644"/>
    </row>
    <row r="3512" ht="13.5">
      <c r="D3512" s="644"/>
    </row>
    <row r="3513" ht="13.5">
      <c r="D3513" s="644"/>
    </row>
    <row r="3514" ht="13.5">
      <c r="D3514" s="644"/>
    </row>
    <row r="3515" ht="13.5">
      <c r="D3515" s="644"/>
    </row>
    <row r="3516" ht="13.5">
      <c r="D3516" s="644"/>
    </row>
    <row r="3517" ht="13.5">
      <c r="D3517" s="644"/>
    </row>
    <row r="3518" ht="13.5">
      <c r="D3518" s="644"/>
    </row>
    <row r="3519" ht="13.5">
      <c r="D3519" s="644"/>
    </row>
    <row r="3520" ht="13.5">
      <c r="D3520" s="644"/>
    </row>
    <row r="3521" ht="13.5">
      <c r="D3521" s="644"/>
    </row>
    <row r="3522" ht="13.5">
      <c r="D3522" s="644"/>
    </row>
    <row r="3523" ht="13.5">
      <c r="D3523" s="644"/>
    </row>
    <row r="3524" ht="13.5">
      <c r="D3524" s="644"/>
    </row>
    <row r="3525" ht="13.5">
      <c r="D3525" s="644"/>
    </row>
    <row r="3526" ht="13.5">
      <c r="D3526" s="644"/>
    </row>
    <row r="3527" ht="13.5">
      <c r="D3527" s="644"/>
    </row>
    <row r="3528" ht="13.5">
      <c r="D3528" s="644"/>
    </row>
    <row r="3529" ht="13.5">
      <c r="D3529" s="644"/>
    </row>
    <row r="3530" ht="13.5">
      <c r="D3530" s="644"/>
    </row>
    <row r="3531" ht="13.5">
      <c r="D3531" s="644"/>
    </row>
    <row r="3532" ht="13.5">
      <c r="D3532" s="644"/>
    </row>
    <row r="3533" ht="13.5">
      <c r="D3533" s="644"/>
    </row>
    <row r="3534" ht="13.5">
      <c r="D3534" s="644"/>
    </row>
    <row r="3535" ht="13.5">
      <c r="D3535" s="644"/>
    </row>
    <row r="3536" ht="13.5">
      <c r="D3536" s="644"/>
    </row>
    <row r="3537" ht="13.5">
      <c r="D3537" s="644"/>
    </row>
    <row r="3538" ht="13.5">
      <c r="D3538" s="644"/>
    </row>
    <row r="3539" ht="13.5">
      <c r="D3539" s="644"/>
    </row>
    <row r="3540" ht="13.5">
      <c r="D3540" s="644"/>
    </row>
    <row r="3541" ht="13.5">
      <c r="D3541" s="644"/>
    </row>
    <row r="3542" ht="13.5">
      <c r="D3542" s="644"/>
    </row>
    <row r="3543" ht="13.5">
      <c r="D3543" s="644"/>
    </row>
    <row r="3544" ht="13.5">
      <c r="D3544" s="644"/>
    </row>
    <row r="3545" ht="13.5">
      <c r="D3545" s="644"/>
    </row>
    <row r="3546" ht="13.5">
      <c r="D3546" s="644"/>
    </row>
    <row r="3547" ht="13.5">
      <c r="D3547" s="644"/>
    </row>
    <row r="3548" ht="13.5">
      <c r="D3548" s="644"/>
    </row>
    <row r="3549" ht="13.5">
      <c r="D3549" s="644"/>
    </row>
    <row r="3550" ht="13.5">
      <c r="D3550" s="644"/>
    </row>
    <row r="3551" ht="13.5">
      <c r="D3551" s="644"/>
    </row>
    <row r="3552" ht="13.5">
      <c r="D3552" s="644"/>
    </row>
    <row r="3553" ht="13.5">
      <c r="D3553" s="644"/>
    </row>
    <row r="3554" ht="13.5">
      <c r="D3554" s="644"/>
    </row>
    <row r="3555" ht="13.5">
      <c r="D3555" s="644"/>
    </row>
    <row r="3556" ht="13.5">
      <c r="D3556" s="644"/>
    </row>
    <row r="3557" ht="13.5">
      <c r="D3557" s="644"/>
    </row>
    <row r="3558" ht="13.5">
      <c r="D3558" s="644"/>
    </row>
    <row r="3559" ht="13.5">
      <c r="D3559" s="644"/>
    </row>
    <row r="3560" ht="13.5">
      <c r="D3560" s="644"/>
    </row>
    <row r="3561" ht="13.5">
      <c r="D3561" s="644"/>
    </row>
    <row r="3562" ht="13.5">
      <c r="D3562" s="644"/>
    </row>
    <row r="3563" ht="13.5">
      <c r="D3563" s="644"/>
    </row>
    <row r="3564" ht="13.5">
      <c r="D3564" s="644"/>
    </row>
    <row r="3565" ht="13.5">
      <c r="D3565" s="644"/>
    </row>
    <row r="3566" ht="13.5">
      <c r="D3566" s="644"/>
    </row>
    <row r="3567" ht="13.5">
      <c r="D3567" s="644"/>
    </row>
    <row r="3568" ht="13.5">
      <c r="D3568" s="644"/>
    </row>
    <row r="3569" ht="13.5">
      <c r="D3569" s="644"/>
    </row>
    <row r="3570" ht="13.5">
      <c r="D3570" s="644"/>
    </row>
    <row r="3571" ht="13.5">
      <c r="D3571" s="644"/>
    </row>
    <row r="3572" ht="13.5">
      <c r="D3572" s="644"/>
    </row>
    <row r="3573" ht="13.5">
      <c r="D3573" s="644"/>
    </row>
    <row r="3574" ht="13.5">
      <c r="D3574" s="644"/>
    </row>
    <row r="3575" ht="13.5">
      <c r="D3575" s="644"/>
    </row>
    <row r="3576" ht="13.5">
      <c r="D3576" s="644"/>
    </row>
    <row r="3577" ht="13.5">
      <c r="D3577" s="644"/>
    </row>
    <row r="3578" ht="13.5">
      <c r="D3578" s="644"/>
    </row>
    <row r="3579" ht="13.5">
      <c r="D3579" s="644"/>
    </row>
    <row r="3580" ht="13.5">
      <c r="D3580" s="644"/>
    </row>
    <row r="3581" ht="13.5">
      <c r="D3581" s="644"/>
    </row>
    <row r="3582" ht="13.5">
      <c r="D3582" s="644"/>
    </row>
    <row r="3583" ht="13.5">
      <c r="D3583" s="644"/>
    </row>
    <row r="3584" ht="13.5">
      <c r="D3584" s="644"/>
    </row>
    <row r="3585" ht="13.5">
      <c r="D3585" s="644"/>
    </row>
    <row r="3586" ht="13.5">
      <c r="D3586" s="644"/>
    </row>
    <row r="3587" ht="13.5">
      <c r="D3587" s="644"/>
    </row>
    <row r="3588" ht="13.5">
      <c r="D3588" s="644"/>
    </row>
    <row r="3589" ht="13.5">
      <c r="D3589" s="644"/>
    </row>
    <row r="3590" ht="13.5">
      <c r="D3590" s="644"/>
    </row>
    <row r="3591" ht="13.5">
      <c r="D3591" s="644"/>
    </row>
    <row r="3592" ht="13.5">
      <c r="D3592" s="644"/>
    </row>
    <row r="3593" ht="13.5">
      <c r="D3593" s="644"/>
    </row>
    <row r="3594" ht="13.5">
      <c r="D3594" s="644"/>
    </row>
    <row r="3595" ht="13.5">
      <c r="D3595" s="644"/>
    </row>
    <row r="3596" ht="13.5">
      <c r="D3596" s="644"/>
    </row>
    <row r="3597" ht="13.5">
      <c r="D3597" s="644"/>
    </row>
    <row r="3598" ht="13.5">
      <c r="D3598" s="644"/>
    </row>
    <row r="3599" ht="13.5">
      <c r="D3599" s="644"/>
    </row>
    <row r="3600" ht="13.5">
      <c r="D3600" s="644"/>
    </row>
    <row r="3601" ht="13.5">
      <c r="D3601" s="644"/>
    </row>
    <row r="3602" ht="13.5">
      <c r="D3602" s="644"/>
    </row>
    <row r="3603" ht="13.5">
      <c r="D3603" s="644"/>
    </row>
    <row r="3604" ht="13.5">
      <c r="D3604" s="644"/>
    </row>
    <row r="3605" ht="13.5">
      <c r="D3605" s="644"/>
    </row>
    <row r="3606" ht="13.5">
      <c r="D3606" s="644"/>
    </row>
    <row r="3607" ht="13.5">
      <c r="D3607" s="644"/>
    </row>
    <row r="3608" ht="13.5">
      <c r="D3608" s="644"/>
    </row>
    <row r="3609" ht="13.5">
      <c r="D3609" s="644"/>
    </row>
    <row r="3610" ht="13.5">
      <c r="D3610" s="644"/>
    </row>
    <row r="3611" ht="13.5">
      <c r="D3611" s="644"/>
    </row>
    <row r="3612" ht="13.5">
      <c r="D3612" s="644"/>
    </row>
    <row r="3613" ht="13.5">
      <c r="D3613" s="644"/>
    </row>
    <row r="3614" ht="13.5">
      <c r="D3614" s="644"/>
    </row>
    <row r="3615" ht="13.5">
      <c r="D3615" s="644"/>
    </row>
    <row r="3616" ht="13.5">
      <c r="D3616" s="644"/>
    </row>
    <row r="3617" ht="13.5">
      <c r="D3617" s="644"/>
    </row>
    <row r="3618" ht="13.5">
      <c r="D3618" s="644"/>
    </row>
    <row r="3619" ht="13.5">
      <c r="D3619" s="644"/>
    </row>
    <row r="3620" ht="13.5">
      <c r="D3620" s="644"/>
    </row>
    <row r="3621" ht="13.5">
      <c r="D3621" s="644"/>
    </row>
    <row r="3622" ht="13.5">
      <c r="D3622" s="644"/>
    </row>
    <row r="3623" ht="13.5">
      <c r="D3623" s="644"/>
    </row>
    <row r="3624" ht="13.5">
      <c r="D3624" s="644"/>
    </row>
    <row r="3625" ht="13.5">
      <c r="D3625" s="644"/>
    </row>
    <row r="3626" ht="13.5">
      <c r="D3626" s="644"/>
    </row>
    <row r="3627" ht="13.5">
      <c r="D3627" s="644"/>
    </row>
    <row r="3628" ht="13.5">
      <c r="D3628" s="644"/>
    </row>
    <row r="3629" ht="13.5">
      <c r="D3629" s="644"/>
    </row>
    <row r="3630" ht="13.5">
      <c r="D3630" s="644"/>
    </row>
    <row r="3631" ht="13.5">
      <c r="D3631" s="644"/>
    </row>
    <row r="3632" ht="13.5">
      <c r="D3632" s="644"/>
    </row>
    <row r="3633" ht="13.5">
      <c r="D3633" s="644"/>
    </row>
    <row r="3634" ht="13.5">
      <c r="D3634" s="644"/>
    </row>
    <row r="3635" ht="13.5">
      <c r="D3635" s="644"/>
    </row>
    <row r="3636" ht="13.5">
      <c r="D3636" s="644"/>
    </row>
    <row r="3637" ht="13.5">
      <c r="D3637" s="644"/>
    </row>
    <row r="3638" ht="13.5">
      <c r="D3638" s="644"/>
    </row>
    <row r="3639" ht="13.5">
      <c r="D3639" s="644"/>
    </row>
    <row r="3640" ht="13.5">
      <c r="D3640" s="644"/>
    </row>
    <row r="3641" ht="13.5">
      <c r="D3641" s="644"/>
    </row>
    <row r="3642" ht="13.5">
      <c r="D3642" s="644"/>
    </row>
    <row r="3643" ht="13.5">
      <c r="D3643" s="644"/>
    </row>
    <row r="3644" ht="13.5">
      <c r="D3644" s="644"/>
    </row>
    <row r="3645" ht="13.5">
      <c r="D3645" s="644"/>
    </row>
    <row r="3646" ht="13.5">
      <c r="D3646" s="644"/>
    </row>
    <row r="3647" ht="13.5">
      <c r="D3647" s="644"/>
    </row>
    <row r="3648" ht="13.5">
      <c r="D3648" s="644"/>
    </row>
    <row r="3649" ht="13.5">
      <c r="D3649" s="644"/>
    </row>
    <row r="3650" ht="13.5">
      <c r="D3650" s="644"/>
    </row>
    <row r="3651" ht="13.5">
      <c r="D3651" s="644"/>
    </row>
    <row r="3652" ht="13.5">
      <c r="D3652" s="644"/>
    </row>
    <row r="3653" ht="13.5">
      <c r="D3653" s="644"/>
    </row>
    <row r="3654" ht="13.5">
      <c r="D3654" s="644"/>
    </row>
    <row r="3655" ht="13.5">
      <c r="D3655" s="644"/>
    </row>
    <row r="3656" ht="13.5">
      <c r="D3656" s="644"/>
    </row>
    <row r="3657" ht="13.5">
      <c r="D3657" s="644"/>
    </row>
    <row r="3658" ht="13.5">
      <c r="D3658" s="644"/>
    </row>
    <row r="3659" ht="13.5">
      <c r="D3659" s="644"/>
    </row>
    <row r="3660" ht="13.5">
      <c r="D3660" s="644"/>
    </row>
    <row r="3661" ht="13.5">
      <c r="D3661" s="644"/>
    </row>
    <row r="3662" ht="13.5">
      <c r="D3662" s="644"/>
    </row>
    <row r="3663" ht="13.5">
      <c r="D3663" s="644"/>
    </row>
    <row r="3664" ht="13.5">
      <c r="D3664" s="644"/>
    </row>
    <row r="3665" ht="13.5">
      <c r="D3665" s="644"/>
    </row>
    <row r="3666" ht="13.5">
      <c r="D3666" s="644"/>
    </row>
    <row r="3667" ht="13.5">
      <c r="D3667" s="644"/>
    </row>
    <row r="3668" ht="13.5">
      <c r="D3668" s="644"/>
    </row>
    <row r="3669" ht="13.5">
      <c r="D3669" s="644"/>
    </row>
    <row r="3670" ht="13.5">
      <c r="D3670" s="644"/>
    </row>
    <row r="3671" ht="13.5">
      <c r="D3671" s="644"/>
    </row>
    <row r="3672" ht="13.5">
      <c r="D3672" s="644"/>
    </row>
    <row r="3673" ht="13.5">
      <c r="D3673" s="644"/>
    </row>
    <row r="3674" ht="13.5">
      <c r="D3674" s="644"/>
    </row>
    <row r="3675" ht="13.5">
      <c r="D3675" s="644"/>
    </row>
    <row r="3676" ht="13.5">
      <c r="D3676" s="644"/>
    </row>
    <row r="3677" ht="13.5">
      <c r="D3677" s="644"/>
    </row>
    <row r="3678" ht="13.5">
      <c r="D3678" s="644"/>
    </row>
    <row r="3679" ht="13.5">
      <c r="D3679" s="644"/>
    </row>
    <row r="3680" ht="13.5">
      <c r="D3680" s="644"/>
    </row>
    <row r="3681" ht="13.5">
      <c r="D3681" s="644"/>
    </row>
    <row r="3682" ht="13.5">
      <c r="D3682" s="644"/>
    </row>
    <row r="3683" ht="13.5">
      <c r="D3683" s="644"/>
    </row>
    <row r="3684" ht="13.5">
      <c r="D3684" s="644"/>
    </row>
    <row r="3685" ht="13.5">
      <c r="D3685" s="644"/>
    </row>
    <row r="3686" ht="13.5">
      <c r="D3686" s="644"/>
    </row>
    <row r="3687" ht="13.5">
      <c r="D3687" s="644"/>
    </row>
    <row r="3688" ht="13.5">
      <c r="D3688" s="644"/>
    </row>
    <row r="3689" ht="13.5">
      <c r="D3689" s="644"/>
    </row>
    <row r="3690" ht="13.5">
      <c r="D3690" s="644"/>
    </row>
    <row r="3691" ht="13.5">
      <c r="D3691" s="644"/>
    </row>
    <row r="3692" ht="13.5">
      <c r="D3692" s="644"/>
    </row>
    <row r="3693" ht="13.5">
      <c r="D3693" s="644"/>
    </row>
    <row r="3694" ht="13.5">
      <c r="D3694" s="644"/>
    </row>
    <row r="3695" ht="13.5">
      <c r="D3695" s="644"/>
    </row>
    <row r="3696" ht="13.5">
      <c r="D3696" s="644"/>
    </row>
    <row r="3697" ht="13.5">
      <c r="D3697" s="644"/>
    </row>
    <row r="3698" ht="13.5">
      <c r="D3698" s="644"/>
    </row>
    <row r="3699" ht="13.5">
      <c r="D3699" s="644"/>
    </row>
    <row r="3700" ht="13.5">
      <c r="D3700" s="644"/>
    </row>
    <row r="3701" ht="13.5">
      <c r="D3701" s="644"/>
    </row>
    <row r="3702" ht="13.5">
      <c r="D3702" s="644"/>
    </row>
    <row r="3703" ht="13.5">
      <c r="D3703" s="644"/>
    </row>
    <row r="3704" ht="13.5">
      <c r="D3704" s="644"/>
    </row>
    <row r="3705" ht="13.5">
      <c r="D3705" s="644"/>
    </row>
    <row r="3706" ht="13.5">
      <c r="D3706" s="644"/>
    </row>
    <row r="3707" ht="13.5">
      <c r="D3707" s="644"/>
    </row>
    <row r="3708" ht="13.5">
      <c r="D3708" s="644"/>
    </row>
    <row r="3709" ht="13.5">
      <c r="D3709" s="644"/>
    </row>
    <row r="3710" ht="13.5">
      <c r="D3710" s="644"/>
    </row>
    <row r="3711" ht="13.5">
      <c r="D3711" s="644"/>
    </row>
    <row r="3712" ht="13.5">
      <c r="D3712" s="644"/>
    </row>
    <row r="3713" ht="13.5">
      <c r="D3713" s="644"/>
    </row>
    <row r="3714" ht="13.5">
      <c r="D3714" s="644"/>
    </row>
    <row r="3715" ht="13.5">
      <c r="D3715" s="644"/>
    </row>
    <row r="3716" ht="13.5">
      <c r="D3716" s="644"/>
    </row>
    <row r="3717" ht="13.5">
      <c r="D3717" s="644"/>
    </row>
    <row r="3718" ht="13.5">
      <c r="D3718" s="644"/>
    </row>
    <row r="3719" ht="13.5">
      <c r="D3719" s="644"/>
    </row>
    <row r="3720" ht="13.5">
      <c r="D3720" s="644"/>
    </row>
    <row r="3721" ht="13.5">
      <c r="D3721" s="644"/>
    </row>
    <row r="3722" ht="13.5">
      <c r="D3722" s="644"/>
    </row>
    <row r="3723" ht="13.5">
      <c r="D3723" s="644"/>
    </row>
    <row r="3724" ht="13.5">
      <c r="D3724" s="644"/>
    </row>
    <row r="3725" ht="13.5">
      <c r="D3725" s="644"/>
    </row>
    <row r="3726" ht="13.5">
      <c r="D3726" s="644"/>
    </row>
    <row r="3727" ht="13.5">
      <c r="D3727" s="644"/>
    </row>
    <row r="3728" ht="13.5">
      <c r="D3728" s="644"/>
    </row>
    <row r="3729" ht="13.5">
      <c r="D3729" s="644"/>
    </row>
    <row r="3730" ht="13.5">
      <c r="D3730" s="644"/>
    </row>
    <row r="3731" ht="13.5">
      <c r="D3731" s="644"/>
    </row>
    <row r="3732" ht="13.5">
      <c r="D3732" s="644"/>
    </row>
    <row r="3733" ht="13.5">
      <c r="D3733" s="644"/>
    </row>
    <row r="3734" ht="13.5">
      <c r="D3734" s="644"/>
    </row>
    <row r="3735" ht="13.5">
      <c r="D3735" s="644"/>
    </row>
    <row r="3736" ht="13.5">
      <c r="D3736" s="644"/>
    </row>
    <row r="3737" ht="13.5">
      <c r="D3737" s="644"/>
    </row>
    <row r="3738" ht="13.5">
      <c r="D3738" s="644"/>
    </row>
    <row r="3739" ht="13.5">
      <c r="D3739" s="644"/>
    </row>
    <row r="3740" ht="13.5">
      <c r="D3740" s="644"/>
    </row>
    <row r="3741" ht="13.5">
      <c r="D3741" s="644"/>
    </row>
    <row r="3742" ht="13.5">
      <c r="D3742" s="644"/>
    </row>
    <row r="3743" ht="13.5">
      <c r="D3743" s="644"/>
    </row>
    <row r="3744" ht="13.5">
      <c r="D3744" s="644"/>
    </row>
    <row r="3745" ht="13.5">
      <c r="D3745" s="644"/>
    </row>
    <row r="3746" ht="13.5">
      <c r="D3746" s="644"/>
    </row>
    <row r="3747" ht="13.5">
      <c r="D3747" s="644"/>
    </row>
    <row r="3748" ht="13.5">
      <c r="D3748" s="644"/>
    </row>
    <row r="3749" ht="13.5">
      <c r="D3749" s="644"/>
    </row>
    <row r="3750" ht="13.5">
      <c r="D3750" s="644"/>
    </row>
    <row r="3751" ht="13.5">
      <c r="D3751" s="644"/>
    </row>
    <row r="3752" ht="13.5">
      <c r="D3752" s="644"/>
    </row>
    <row r="3753" ht="13.5">
      <c r="D3753" s="644"/>
    </row>
    <row r="3754" ht="13.5">
      <c r="D3754" s="644"/>
    </row>
    <row r="3755" ht="13.5">
      <c r="D3755" s="644"/>
    </row>
    <row r="3756" ht="13.5">
      <c r="D3756" s="644"/>
    </row>
    <row r="3757" ht="13.5">
      <c r="D3757" s="644"/>
    </row>
    <row r="3758" ht="13.5">
      <c r="D3758" s="644"/>
    </row>
    <row r="3759" ht="13.5">
      <c r="D3759" s="644"/>
    </row>
    <row r="3760" ht="13.5">
      <c r="D3760" s="644"/>
    </row>
    <row r="3761" ht="13.5">
      <c r="D3761" s="644"/>
    </row>
    <row r="3762" ht="13.5">
      <c r="D3762" s="644"/>
    </row>
    <row r="3763" ht="13.5">
      <c r="D3763" s="644"/>
    </row>
    <row r="3764" ht="13.5">
      <c r="D3764" s="644"/>
    </row>
    <row r="3765" ht="13.5">
      <c r="D3765" s="644"/>
    </row>
    <row r="3766" ht="13.5">
      <c r="D3766" s="644"/>
    </row>
    <row r="3767" ht="13.5">
      <c r="D3767" s="644"/>
    </row>
    <row r="3768" ht="13.5">
      <c r="D3768" s="644"/>
    </row>
    <row r="3769" ht="13.5">
      <c r="D3769" s="644"/>
    </row>
    <row r="3770" ht="13.5">
      <c r="D3770" s="644"/>
    </row>
    <row r="3771" ht="13.5">
      <c r="D3771" s="644"/>
    </row>
    <row r="3772" ht="13.5">
      <c r="D3772" s="644"/>
    </row>
    <row r="3773" ht="13.5">
      <c r="D3773" s="644"/>
    </row>
    <row r="3774" ht="13.5">
      <c r="D3774" s="644"/>
    </row>
    <row r="3775" ht="13.5">
      <c r="D3775" s="644"/>
    </row>
    <row r="3776" ht="13.5">
      <c r="D3776" s="644"/>
    </row>
    <row r="3777" ht="13.5">
      <c r="D3777" s="644"/>
    </row>
    <row r="3778" ht="13.5">
      <c r="D3778" s="644"/>
    </row>
    <row r="3779" ht="13.5">
      <c r="D3779" s="644"/>
    </row>
    <row r="3780" ht="13.5">
      <c r="D3780" s="644"/>
    </row>
    <row r="3781" ht="13.5">
      <c r="D3781" s="644"/>
    </row>
    <row r="3782" ht="13.5">
      <c r="D3782" s="644"/>
    </row>
    <row r="3783" ht="13.5">
      <c r="D3783" s="644"/>
    </row>
    <row r="3784" ht="13.5">
      <c r="D3784" s="644"/>
    </row>
    <row r="3785" ht="13.5">
      <c r="D3785" s="644"/>
    </row>
    <row r="3786" ht="13.5">
      <c r="D3786" s="644"/>
    </row>
    <row r="3787" ht="13.5">
      <c r="D3787" s="644"/>
    </row>
    <row r="3788" ht="13.5">
      <c r="D3788" s="644"/>
    </row>
    <row r="3789" ht="13.5">
      <c r="D3789" s="644"/>
    </row>
    <row r="3790" ht="13.5">
      <c r="D3790" s="644"/>
    </row>
    <row r="3791" ht="13.5">
      <c r="D3791" s="644"/>
    </row>
    <row r="3792" ht="13.5">
      <c r="D3792" s="644"/>
    </row>
    <row r="3793" ht="13.5">
      <c r="D3793" s="644"/>
    </row>
    <row r="3794" ht="13.5">
      <c r="D3794" s="644"/>
    </row>
    <row r="3795" ht="13.5">
      <c r="D3795" s="644"/>
    </row>
    <row r="3796" ht="13.5">
      <c r="D3796" s="644"/>
    </row>
    <row r="3797" ht="13.5">
      <c r="D3797" s="644"/>
    </row>
    <row r="3798" ht="13.5">
      <c r="D3798" s="644"/>
    </row>
    <row r="3799" ht="13.5">
      <c r="D3799" s="644"/>
    </row>
    <row r="3800" ht="13.5">
      <c r="D3800" s="644"/>
    </row>
    <row r="3801" ht="13.5">
      <c r="D3801" s="644"/>
    </row>
    <row r="3802" ht="13.5">
      <c r="D3802" s="644"/>
    </row>
    <row r="3803" ht="13.5">
      <c r="D3803" s="644"/>
    </row>
    <row r="3804" ht="13.5">
      <c r="D3804" s="644"/>
    </row>
    <row r="3805" ht="13.5">
      <c r="D3805" s="644"/>
    </row>
    <row r="3806" ht="13.5">
      <c r="D3806" s="644"/>
    </row>
    <row r="3807" ht="13.5">
      <c r="D3807" s="644"/>
    </row>
    <row r="3808" ht="13.5">
      <c r="D3808" s="644"/>
    </row>
    <row r="3809" ht="13.5">
      <c r="D3809" s="644"/>
    </row>
    <row r="3810" ht="13.5">
      <c r="D3810" s="644"/>
    </row>
    <row r="3811" ht="13.5">
      <c r="D3811" s="644"/>
    </row>
    <row r="3812" ht="13.5">
      <c r="D3812" s="644"/>
    </row>
    <row r="3813" ht="13.5">
      <c r="D3813" s="644"/>
    </row>
    <row r="3814" ht="13.5">
      <c r="D3814" s="644"/>
    </row>
    <row r="3815" ht="13.5">
      <c r="D3815" s="644"/>
    </row>
    <row r="3816" ht="13.5">
      <c r="D3816" s="644"/>
    </row>
    <row r="3817" ht="13.5">
      <c r="D3817" s="644"/>
    </row>
    <row r="3818" ht="13.5">
      <c r="D3818" s="644"/>
    </row>
    <row r="3819" ht="13.5">
      <c r="D3819" s="644"/>
    </row>
    <row r="3820" ht="13.5">
      <c r="D3820" s="644"/>
    </row>
    <row r="3821" ht="13.5">
      <c r="D3821" s="644"/>
    </row>
    <row r="3822" ht="13.5">
      <c r="D3822" s="644"/>
    </row>
    <row r="3823" ht="13.5">
      <c r="D3823" s="644"/>
    </row>
    <row r="3824" ht="13.5">
      <c r="D3824" s="644"/>
    </row>
    <row r="3825" ht="13.5">
      <c r="D3825" s="644"/>
    </row>
    <row r="3826" ht="13.5">
      <c r="D3826" s="644"/>
    </row>
    <row r="3827" ht="13.5">
      <c r="D3827" s="644"/>
    </row>
    <row r="3828" ht="13.5">
      <c r="D3828" s="644"/>
    </row>
    <row r="3829" ht="13.5">
      <c r="D3829" s="644"/>
    </row>
    <row r="3830" ht="13.5">
      <c r="D3830" s="644"/>
    </row>
    <row r="3831" ht="13.5">
      <c r="D3831" s="644"/>
    </row>
    <row r="3832" ht="13.5">
      <c r="D3832" s="644"/>
    </row>
    <row r="3833" ht="13.5">
      <c r="D3833" s="644"/>
    </row>
    <row r="3834" ht="13.5">
      <c r="D3834" s="644"/>
    </row>
    <row r="3835" ht="13.5">
      <c r="D3835" s="644"/>
    </row>
    <row r="3836" ht="13.5">
      <c r="D3836" s="644"/>
    </row>
    <row r="3837" ht="13.5">
      <c r="D3837" s="644"/>
    </row>
    <row r="3838" ht="13.5">
      <c r="D3838" s="644"/>
    </row>
    <row r="3839" ht="13.5">
      <c r="D3839" s="644"/>
    </row>
    <row r="3840" ht="13.5">
      <c r="D3840" s="644"/>
    </row>
    <row r="3841" ht="13.5">
      <c r="D3841" s="644"/>
    </row>
    <row r="3842" ht="13.5">
      <c r="D3842" s="644"/>
    </row>
    <row r="3843" ht="13.5">
      <c r="D3843" s="644"/>
    </row>
    <row r="3844" ht="13.5">
      <c r="D3844" s="644"/>
    </row>
    <row r="3845" ht="13.5">
      <c r="D3845" s="644"/>
    </row>
    <row r="3846" ht="13.5">
      <c r="D3846" s="644"/>
    </row>
    <row r="3847" ht="13.5">
      <c r="D3847" s="644"/>
    </row>
    <row r="3848" ht="13.5">
      <c r="D3848" s="644"/>
    </row>
    <row r="3849" ht="13.5">
      <c r="D3849" s="644"/>
    </row>
    <row r="3850" ht="13.5">
      <c r="D3850" s="644"/>
    </row>
    <row r="3851" ht="13.5">
      <c r="D3851" s="644"/>
    </row>
    <row r="3852" ht="13.5">
      <c r="D3852" s="644"/>
    </row>
    <row r="3853" ht="13.5">
      <c r="D3853" s="644"/>
    </row>
    <row r="3854" ht="13.5">
      <c r="D3854" s="644"/>
    </row>
    <row r="3855" ht="13.5">
      <c r="D3855" s="644"/>
    </row>
    <row r="3856" ht="13.5">
      <c r="D3856" s="644"/>
    </row>
    <row r="3857" ht="13.5">
      <c r="D3857" s="644"/>
    </row>
    <row r="3858" ht="13.5">
      <c r="D3858" s="644"/>
    </row>
    <row r="3859" ht="13.5">
      <c r="D3859" s="644"/>
    </row>
    <row r="3860" ht="13.5">
      <c r="D3860" s="644"/>
    </row>
    <row r="3861" ht="13.5">
      <c r="D3861" s="644"/>
    </row>
    <row r="3862" ht="13.5">
      <c r="D3862" s="644"/>
    </row>
    <row r="3863" ht="13.5">
      <c r="D3863" s="644"/>
    </row>
    <row r="3864" ht="13.5">
      <c r="D3864" s="644"/>
    </row>
    <row r="3865" ht="13.5">
      <c r="D3865" s="644"/>
    </row>
    <row r="3866" ht="13.5">
      <c r="D3866" s="644"/>
    </row>
    <row r="3867" ht="13.5">
      <c r="D3867" s="644"/>
    </row>
    <row r="3868" ht="13.5">
      <c r="D3868" s="644"/>
    </row>
    <row r="3869" ht="13.5">
      <c r="D3869" s="644"/>
    </row>
    <row r="3870" ht="13.5">
      <c r="D3870" s="644"/>
    </row>
    <row r="3871" ht="13.5">
      <c r="D3871" s="644"/>
    </row>
    <row r="3872" ht="13.5">
      <c r="D3872" s="644"/>
    </row>
    <row r="3873" ht="13.5">
      <c r="D3873" s="644"/>
    </row>
    <row r="3874" ht="13.5">
      <c r="D3874" s="644"/>
    </row>
    <row r="3875" ht="13.5">
      <c r="D3875" s="644"/>
    </row>
    <row r="3876" ht="13.5">
      <c r="D3876" s="644"/>
    </row>
    <row r="3877" ht="13.5">
      <c r="D3877" s="644"/>
    </row>
    <row r="3878" ht="13.5">
      <c r="D3878" s="644"/>
    </row>
    <row r="3879" ht="13.5">
      <c r="D3879" s="644"/>
    </row>
    <row r="3880" ht="13.5">
      <c r="D3880" s="644"/>
    </row>
    <row r="3881" ht="13.5">
      <c r="D3881" s="644"/>
    </row>
    <row r="3882" ht="13.5">
      <c r="D3882" s="644"/>
    </row>
    <row r="3883" ht="13.5">
      <c r="D3883" s="644"/>
    </row>
    <row r="3884" ht="13.5">
      <c r="D3884" s="644"/>
    </row>
    <row r="3885" ht="13.5">
      <c r="D3885" s="644"/>
    </row>
    <row r="3886" ht="13.5">
      <c r="D3886" s="644"/>
    </row>
    <row r="3887" ht="13.5">
      <c r="D3887" s="644"/>
    </row>
    <row r="3888" ht="13.5">
      <c r="D3888" s="644"/>
    </row>
    <row r="3889" ht="13.5">
      <c r="D3889" s="644"/>
    </row>
    <row r="3890" ht="13.5">
      <c r="D3890" s="644"/>
    </row>
    <row r="3891" ht="13.5">
      <c r="D3891" s="644"/>
    </row>
    <row r="3892" ht="13.5">
      <c r="D3892" s="644"/>
    </row>
    <row r="3893" ht="13.5">
      <c r="D3893" s="644"/>
    </row>
    <row r="3894" ht="13.5">
      <c r="D3894" s="644"/>
    </row>
    <row r="3895" ht="13.5">
      <c r="D3895" s="644"/>
    </row>
    <row r="3896" ht="13.5">
      <c r="D3896" s="644"/>
    </row>
    <row r="3897" ht="13.5">
      <c r="D3897" s="644"/>
    </row>
    <row r="3898" ht="13.5">
      <c r="D3898" s="644"/>
    </row>
    <row r="3899" ht="13.5">
      <c r="D3899" s="644"/>
    </row>
    <row r="3900" ht="13.5">
      <c r="D3900" s="644"/>
    </row>
    <row r="3901" ht="13.5">
      <c r="D3901" s="644"/>
    </row>
    <row r="3902" ht="13.5">
      <c r="D3902" s="644"/>
    </row>
    <row r="3903" ht="13.5">
      <c r="D3903" s="644"/>
    </row>
    <row r="3904" ht="13.5">
      <c r="D3904" s="644"/>
    </row>
    <row r="3905" ht="13.5">
      <c r="D3905" s="644"/>
    </row>
    <row r="3906" ht="13.5">
      <c r="D3906" s="644"/>
    </row>
    <row r="3907" ht="13.5">
      <c r="D3907" s="644"/>
    </row>
    <row r="3908" ht="13.5">
      <c r="D3908" s="644"/>
    </row>
    <row r="3909" ht="13.5">
      <c r="D3909" s="644"/>
    </row>
    <row r="3910" ht="13.5">
      <c r="D3910" s="644"/>
    </row>
    <row r="3911" ht="13.5">
      <c r="D3911" s="644"/>
    </row>
    <row r="3912" ht="13.5">
      <c r="D3912" s="644"/>
    </row>
    <row r="3913" ht="13.5">
      <c r="D3913" s="644"/>
    </row>
    <row r="3914" ht="13.5">
      <c r="D3914" s="644"/>
    </row>
    <row r="3915" ht="13.5">
      <c r="D3915" s="644"/>
    </row>
    <row r="3916" ht="13.5">
      <c r="D3916" s="644"/>
    </row>
    <row r="3917" ht="13.5">
      <c r="D3917" s="644"/>
    </row>
    <row r="3918" ht="13.5">
      <c r="D3918" s="644"/>
    </row>
    <row r="3919" ht="13.5">
      <c r="D3919" s="644"/>
    </row>
    <row r="3920" ht="13.5">
      <c r="D3920" s="644"/>
    </row>
    <row r="3921" ht="13.5">
      <c r="D3921" s="644"/>
    </row>
    <row r="3922" ht="13.5">
      <c r="D3922" s="644"/>
    </row>
    <row r="3923" ht="13.5">
      <c r="D3923" s="644"/>
    </row>
    <row r="3924" ht="13.5">
      <c r="D3924" s="644"/>
    </row>
    <row r="3925" ht="13.5">
      <c r="D3925" s="644"/>
    </row>
    <row r="3926" ht="13.5">
      <c r="D3926" s="644"/>
    </row>
    <row r="3927" ht="13.5">
      <c r="D3927" s="644"/>
    </row>
    <row r="3928" ht="13.5">
      <c r="D3928" s="644"/>
    </row>
    <row r="3929" ht="13.5">
      <c r="D3929" s="644"/>
    </row>
    <row r="3930" ht="13.5">
      <c r="D3930" s="644"/>
    </row>
    <row r="3931" ht="13.5">
      <c r="D3931" s="644"/>
    </row>
    <row r="3932" ht="13.5">
      <c r="D3932" s="644"/>
    </row>
    <row r="3933" ht="13.5">
      <c r="D3933" s="644"/>
    </row>
    <row r="3934" ht="13.5">
      <c r="D3934" s="644"/>
    </row>
    <row r="3935" ht="13.5">
      <c r="D3935" s="644"/>
    </row>
    <row r="3936" ht="13.5">
      <c r="D3936" s="644"/>
    </row>
    <row r="3937" ht="13.5">
      <c r="D3937" s="644"/>
    </row>
    <row r="3938" ht="13.5">
      <c r="D3938" s="644"/>
    </row>
    <row r="3939" ht="13.5">
      <c r="D3939" s="644"/>
    </row>
    <row r="3940" ht="13.5">
      <c r="D3940" s="644"/>
    </row>
    <row r="3941" ht="13.5">
      <c r="D3941" s="644"/>
    </row>
    <row r="3942" ht="13.5">
      <c r="D3942" s="644"/>
    </row>
    <row r="3943" ht="13.5">
      <c r="D3943" s="644"/>
    </row>
    <row r="3944" ht="13.5">
      <c r="D3944" s="644"/>
    </row>
    <row r="3945" ht="13.5">
      <c r="D3945" s="644"/>
    </row>
    <row r="3946" ht="13.5">
      <c r="D3946" s="644"/>
    </row>
    <row r="3947" ht="13.5">
      <c r="D3947" s="644"/>
    </row>
    <row r="3948" ht="13.5">
      <c r="D3948" s="644"/>
    </row>
    <row r="3949" ht="13.5">
      <c r="D3949" s="644"/>
    </row>
    <row r="3950" ht="13.5">
      <c r="D3950" s="644"/>
    </row>
    <row r="3951" ht="13.5">
      <c r="D3951" s="644"/>
    </row>
    <row r="3952" ht="13.5">
      <c r="D3952" s="644"/>
    </row>
    <row r="3953" ht="13.5">
      <c r="D3953" s="644"/>
    </row>
    <row r="3954" ht="13.5">
      <c r="D3954" s="644"/>
    </row>
    <row r="3955" ht="13.5">
      <c r="D3955" s="644"/>
    </row>
    <row r="3956" ht="13.5">
      <c r="D3956" s="644"/>
    </row>
    <row r="3957" ht="13.5">
      <c r="D3957" s="644"/>
    </row>
    <row r="3958" ht="13.5">
      <c r="D3958" s="644"/>
    </row>
    <row r="3959" ht="13.5">
      <c r="D3959" s="644"/>
    </row>
    <row r="3960" ht="13.5">
      <c r="D3960" s="644"/>
    </row>
    <row r="3961" ht="13.5">
      <c r="D3961" s="644"/>
    </row>
    <row r="3962" ht="13.5">
      <c r="D3962" s="644"/>
    </row>
    <row r="3963" ht="13.5">
      <c r="D3963" s="644"/>
    </row>
    <row r="3964" ht="13.5">
      <c r="D3964" s="644"/>
    </row>
    <row r="3965" ht="13.5">
      <c r="D3965" s="644"/>
    </row>
    <row r="3966" ht="13.5">
      <c r="D3966" s="644"/>
    </row>
    <row r="3967" ht="13.5">
      <c r="D3967" s="644"/>
    </row>
    <row r="3968" ht="13.5">
      <c r="D3968" s="644"/>
    </row>
    <row r="3969" ht="13.5">
      <c r="D3969" s="644"/>
    </row>
    <row r="3970" ht="13.5">
      <c r="D3970" s="644"/>
    </row>
    <row r="3971" ht="13.5">
      <c r="D3971" s="644"/>
    </row>
    <row r="3972" ht="13.5">
      <c r="D3972" s="644"/>
    </row>
    <row r="3973" ht="13.5">
      <c r="D3973" s="644"/>
    </row>
    <row r="3974" ht="13.5">
      <c r="D3974" s="644"/>
    </row>
    <row r="3975" ht="13.5">
      <c r="D3975" s="644"/>
    </row>
    <row r="3976" ht="13.5">
      <c r="D3976" s="644"/>
    </row>
    <row r="3977" ht="13.5">
      <c r="D3977" s="644"/>
    </row>
    <row r="3978" ht="13.5">
      <c r="D3978" s="644"/>
    </row>
    <row r="3979" ht="13.5">
      <c r="D3979" s="644"/>
    </row>
    <row r="3980" ht="13.5">
      <c r="D3980" s="644"/>
    </row>
    <row r="3981" ht="13.5">
      <c r="D3981" s="644"/>
    </row>
    <row r="3982" ht="13.5">
      <c r="D3982" s="644"/>
    </row>
    <row r="3983" ht="13.5">
      <c r="D3983" s="644"/>
    </row>
    <row r="3984" ht="13.5">
      <c r="D3984" s="644"/>
    </row>
    <row r="3985" ht="13.5">
      <c r="D3985" s="644"/>
    </row>
    <row r="3986" ht="13.5">
      <c r="D3986" s="644"/>
    </row>
    <row r="3987" ht="13.5">
      <c r="D3987" s="644"/>
    </row>
    <row r="3988" ht="13.5">
      <c r="D3988" s="644"/>
    </row>
    <row r="3989" ht="13.5">
      <c r="D3989" s="644"/>
    </row>
    <row r="3990" ht="13.5">
      <c r="D3990" s="644"/>
    </row>
    <row r="3991" ht="13.5">
      <c r="D3991" s="644"/>
    </row>
    <row r="3992" ht="13.5">
      <c r="D3992" s="644"/>
    </row>
    <row r="3993" ht="13.5">
      <c r="D3993" s="644"/>
    </row>
    <row r="3994" ht="13.5">
      <c r="D3994" s="644"/>
    </row>
    <row r="3995" ht="13.5">
      <c r="D3995" s="644"/>
    </row>
    <row r="3996" ht="13.5">
      <c r="D3996" s="644"/>
    </row>
    <row r="3997" ht="13.5">
      <c r="D3997" s="644"/>
    </row>
    <row r="3998" ht="13.5">
      <c r="D3998" s="644"/>
    </row>
    <row r="3999" ht="13.5">
      <c r="D3999" s="644"/>
    </row>
    <row r="4000" ht="13.5">
      <c r="D4000" s="644"/>
    </row>
    <row r="4001" ht="13.5">
      <c r="D4001" s="644"/>
    </row>
    <row r="4002" ht="13.5">
      <c r="D4002" s="644"/>
    </row>
    <row r="4003" ht="13.5">
      <c r="D4003" s="644"/>
    </row>
    <row r="4004" ht="13.5">
      <c r="D4004" s="644"/>
    </row>
    <row r="4005" ht="13.5">
      <c r="D4005" s="644"/>
    </row>
    <row r="4006" ht="13.5">
      <c r="D4006" s="644"/>
    </row>
    <row r="4007" ht="13.5">
      <c r="D4007" s="644"/>
    </row>
    <row r="4008" ht="13.5">
      <c r="D4008" s="644"/>
    </row>
    <row r="4009" ht="13.5">
      <c r="D4009" s="644"/>
    </row>
    <row r="4010" ht="13.5">
      <c r="D4010" s="644"/>
    </row>
    <row r="4011" ht="13.5">
      <c r="D4011" s="644"/>
    </row>
    <row r="4012" ht="13.5">
      <c r="D4012" s="644"/>
    </row>
    <row r="4013" ht="13.5">
      <c r="D4013" s="644"/>
    </row>
    <row r="4014" ht="13.5">
      <c r="D4014" s="644"/>
    </row>
    <row r="4015" ht="13.5">
      <c r="D4015" s="644"/>
    </row>
    <row r="4016" ht="13.5">
      <c r="D4016" s="644"/>
    </row>
    <row r="4017" ht="13.5">
      <c r="D4017" s="644"/>
    </row>
    <row r="4018" ht="13.5">
      <c r="D4018" s="644"/>
    </row>
    <row r="4019" ht="13.5">
      <c r="D4019" s="644"/>
    </row>
    <row r="4020" ht="13.5">
      <c r="D4020" s="644"/>
    </row>
    <row r="4021" ht="13.5">
      <c r="D4021" s="644"/>
    </row>
    <row r="4022" ht="13.5">
      <c r="D4022" s="644"/>
    </row>
    <row r="4023" ht="13.5">
      <c r="D4023" s="644"/>
    </row>
    <row r="4024" ht="13.5">
      <c r="D4024" s="644"/>
    </row>
    <row r="4025" ht="13.5">
      <c r="D4025" s="644"/>
    </row>
    <row r="4026" ht="13.5">
      <c r="D4026" s="644"/>
    </row>
    <row r="4027" ht="13.5">
      <c r="D4027" s="644"/>
    </row>
    <row r="4028" ht="13.5">
      <c r="D4028" s="644"/>
    </row>
    <row r="4029" ht="13.5">
      <c r="D4029" s="644"/>
    </row>
    <row r="4030" ht="13.5">
      <c r="D4030" s="644"/>
    </row>
    <row r="4031" ht="13.5">
      <c r="D4031" s="644"/>
    </row>
    <row r="4032" ht="13.5">
      <c r="D4032" s="644"/>
    </row>
    <row r="4033" ht="13.5">
      <c r="D4033" s="644"/>
    </row>
    <row r="4034" ht="13.5">
      <c r="D4034" s="644"/>
    </row>
    <row r="4035" ht="13.5">
      <c r="D4035" s="644"/>
    </row>
    <row r="4036" ht="13.5">
      <c r="D4036" s="644"/>
    </row>
    <row r="4037" ht="13.5">
      <c r="D4037" s="644"/>
    </row>
    <row r="4038" ht="13.5">
      <c r="D4038" s="644"/>
    </row>
    <row r="4039" ht="13.5">
      <c r="D4039" s="644"/>
    </row>
    <row r="4040" ht="13.5">
      <c r="D4040" s="644"/>
    </row>
    <row r="4041" ht="13.5">
      <c r="D4041" s="644"/>
    </row>
    <row r="4042" ht="13.5">
      <c r="D4042" s="644"/>
    </row>
    <row r="4043" ht="13.5">
      <c r="D4043" s="644"/>
    </row>
    <row r="4044" ht="13.5">
      <c r="D4044" s="644"/>
    </row>
    <row r="4045" ht="13.5">
      <c r="D4045" s="644"/>
    </row>
    <row r="4046" ht="13.5">
      <c r="D4046" s="644"/>
    </row>
    <row r="4047" ht="13.5">
      <c r="D4047" s="644"/>
    </row>
    <row r="4048" ht="13.5">
      <c r="D4048" s="644"/>
    </row>
    <row r="4049" ht="13.5">
      <c r="D4049" s="644"/>
    </row>
    <row r="4050" ht="13.5">
      <c r="D4050" s="644"/>
    </row>
    <row r="4051" ht="13.5">
      <c r="D4051" s="644"/>
    </row>
    <row r="4052" ht="13.5">
      <c r="D4052" s="644"/>
    </row>
    <row r="4053" ht="13.5">
      <c r="D4053" s="644"/>
    </row>
    <row r="4054" ht="13.5">
      <c r="D4054" s="644"/>
    </row>
    <row r="4055" ht="13.5">
      <c r="D4055" s="644"/>
    </row>
    <row r="4056" ht="13.5">
      <c r="D4056" s="644"/>
    </row>
    <row r="4057" ht="13.5">
      <c r="D4057" s="644"/>
    </row>
    <row r="4058" ht="13.5">
      <c r="D4058" s="644"/>
    </row>
    <row r="4059" ht="13.5">
      <c r="D4059" s="644"/>
    </row>
    <row r="4060" ht="13.5">
      <c r="D4060" s="644"/>
    </row>
    <row r="4061" ht="13.5">
      <c r="D4061" s="644"/>
    </row>
    <row r="4062" ht="13.5">
      <c r="D4062" s="644"/>
    </row>
    <row r="4063" ht="13.5">
      <c r="D4063" s="644"/>
    </row>
    <row r="4064" ht="13.5">
      <c r="D4064" s="644"/>
    </row>
    <row r="4065" ht="13.5">
      <c r="D4065" s="644"/>
    </row>
    <row r="4066" ht="13.5">
      <c r="D4066" s="644"/>
    </row>
    <row r="4067" ht="13.5">
      <c r="D4067" s="644"/>
    </row>
    <row r="4068" ht="13.5">
      <c r="D4068" s="644"/>
    </row>
    <row r="4069" ht="13.5">
      <c r="D4069" s="644"/>
    </row>
    <row r="4070" ht="13.5">
      <c r="D4070" s="644"/>
    </row>
    <row r="4071" ht="13.5">
      <c r="D4071" s="644"/>
    </row>
    <row r="4072" ht="13.5">
      <c r="D4072" s="644"/>
    </row>
    <row r="4073" ht="13.5">
      <c r="D4073" s="644"/>
    </row>
    <row r="4074" ht="13.5">
      <c r="D4074" s="644"/>
    </row>
    <row r="4075" ht="13.5">
      <c r="D4075" s="644"/>
    </row>
    <row r="4076" ht="13.5">
      <c r="D4076" s="644"/>
    </row>
    <row r="4077" ht="13.5">
      <c r="D4077" s="644"/>
    </row>
    <row r="4078" ht="13.5">
      <c r="D4078" s="644"/>
    </row>
    <row r="4079" ht="13.5">
      <c r="D4079" s="644"/>
    </row>
    <row r="4080" ht="13.5">
      <c r="D4080" s="644"/>
    </row>
    <row r="4081" ht="13.5">
      <c r="D4081" s="644"/>
    </row>
    <row r="4082" ht="13.5">
      <c r="D4082" s="644"/>
    </row>
    <row r="4083" ht="13.5">
      <c r="D4083" s="644"/>
    </row>
    <row r="4084" ht="13.5">
      <c r="D4084" s="644"/>
    </row>
    <row r="4085" ht="13.5">
      <c r="D4085" s="644"/>
    </row>
    <row r="4086" ht="13.5">
      <c r="D4086" s="644"/>
    </row>
    <row r="4087" ht="13.5">
      <c r="D4087" s="644"/>
    </row>
    <row r="4088" ht="13.5">
      <c r="D4088" s="644"/>
    </row>
    <row r="4089" ht="13.5">
      <c r="D4089" s="644"/>
    </row>
    <row r="4090" ht="13.5">
      <c r="D4090" s="644"/>
    </row>
    <row r="4091" ht="13.5">
      <c r="D4091" s="644"/>
    </row>
    <row r="4092" ht="13.5">
      <c r="D4092" s="644"/>
    </row>
    <row r="4093" ht="13.5">
      <c r="D4093" s="644"/>
    </row>
    <row r="4094" ht="13.5">
      <c r="D4094" s="644"/>
    </row>
    <row r="4095" ht="13.5">
      <c r="D4095" s="644"/>
    </row>
    <row r="4096" ht="13.5">
      <c r="D4096" s="644"/>
    </row>
    <row r="4097" ht="13.5">
      <c r="D4097" s="644"/>
    </row>
    <row r="4098" ht="13.5">
      <c r="D4098" s="644"/>
    </row>
    <row r="4099" ht="13.5">
      <c r="D4099" s="644"/>
    </row>
    <row r="4100" ht="13.5">
      <c r="D4100" s="644"/>
    </row>
    <row r="4101" ht="13.5">
      <c r="D4101" s="644"/>
    </row>
    <row r="4102" ht="13.5">
      <c r="D4102" s="644"/>
    </row>
    <row r="4103" ht="13.5">
      <c r="D4103" s="644"/>
    </row>
    <row r="4104" ht="13.5">
      <c r="D4104" s="644"/>
    </row>
    <row r="4105" ht="13.5">
      <c r="D4105" s="644"/>
    </row>
    <row r="4106" ht="13.5">
      <c r="D4106" s="644"/>
    </row>
    <row r="4107" ht="13.5">
      <c r="D4107" s="644"/>
    </row>
    <row r="4108" ht="13.5">
      <c r="D4108" s="644"/>
    </row>
    <row r="4109" ht="13.5">
      <c r="D4109" s="644"/>
    </row>
    <row r="4110" ht="13.5">
      <c r="D4110" s="644"/>
    </row>
    <row r="4111" ht="13.5">
      <c r="D4111" s="644"/>
    </row>
    <row r="4112" ht="13.5">
      <c r="D4112" s="644"/>
    </row>
    <row r="4113" ht="13.5">
      <c r="D4113" s="644"/>
    </row>
    <row r="4114" ht="13.5">
      <c r="D4114" s="644"/>
    </row>
    <row r="4115" ht="13.5">
      <c r="D4115" s="644"/>
    </row>
    <row r="4116" ht="13.5">
      <c r="D4116" s="644"/>
    </row>
    <row r="4117" ht="13.5">
      <c r="D4117" s="644"/>
    </row>
    <row r="4118" ht="13.5">
      <c r="D4118" s="644"/>
    </row>
    <row r="4119" ht="13.5">
      <c r="D4119" s="644"/>
    </row>
    <row r="4120" ht="13.5">
      <c r="D4120" s="644"/>
    </row>
    <row r="4121" ht="13.5">
      <c r="D4121" s="644"/>
    </row>
    <row r="4122" ht="13.5">
      <c r="D4122" s="644"/>
    </row>
    <row r="4123" ht="13.5">
      <c r="D4123" s="644"/>
    </row>
    <row r="4124" ht="13.5">
      <c r="D4124" s="644"/>
    </row>
    <row r="4125" ht="13.5">
      <c r="D4125" s="644"/>
    </row>
    <row r="4126" ht="13.5">
      <c r="D4126" s="644"/>
    </row>
    <row r="4127" ht="13.5">
      <c r="D4127" s="644"/>
    </row>
    <row r="4128" ht="13.5">
      <c r="D4128" s="644"/>
    </row>
    <row r="4129" ht="13.5">
      <c r="D4129" s="644"/>
    </row>
    <row r="4130" ht="13.5">
      <c r="D4130" s="644"/>
    </row>
    <row r="4131" ht="13.5">
      <c r="D4131" s="644"/>
    </row>
    <row r="4132" ht="13.5">
      <c r="D4132" s="644"/>
    </row>
    <row r="4133" ht="13.5">
      <c r="D4133" s="644"/>
    </row>
    <row r="4134" ht="13.5">
      <c r="D4134" s="644"/>
    </row>
    <row r="4135" ht="13.5">
      <c r="D4135" s="644"/>
    </row>
    <row r="4136" ht="13.5">
      <c r="D4136" s="644"/>
    </row>
    <row r="4137" ht="13.5">
      <c r="D4137" s="644"/>
    </row>
    <row r="4138" ht="13.5">
      <c r="D4138" s="644"/>
    </row>
    <row r="4139" ht="13.5">
      <c r="D4139" s="644"/>
    </row>
    <row r="4140" ht="13.5">
      <c r="D4140" s="644"/>
    </row>
    <row r="4141" ht="13.5">
      <c r="D4141" s="644"/>
    </row>
    <row r="4142" ht="13.5">
      <c r="D4142" s="644"/>
    </row>
    <row r="4143" ht="13.5">
      <c r="D4143" s="644"/>
    </row>
    <row r="4144" ht="13.5">
      <c r="D4144" s="644"/>
    </row>
    <row r="4145" ht="13.5">
      <c r="D4145" s="644"/>
    </row>
    <row r="4146" ht="13.5">
      <c r="D4146" s="644"/>
    </row>
    <row r="4147" ht="13.5">
      <c r="D4147" s="644"/>
    </row>
    <row r="4148" ht="13.5">
      <c r="D4148" s="644"/>
    </row>
    <row r="4149" ht="13.5">
      <c r="D4149" s="644"/>
    </row>
    <row r="4150" ht="13.5">
      <c r="D4150" s="644"/>
    </row>
    <row r="4151" ht="13.5">
      <c r="D4151" s="644"/>
    </row>
    <row r="4152" ht="13.5">
      <c r="D4152" s="644"/>
    </row>
    <row r="4153" ht="13.5">
      <c r="D4153" s="644"/>
    </row>
    <row r="4154" ht="13.5">
      <c r="D4154" s="644"/>
    </row>
    <row r="4155" ht="13.5">
      <c r="D4155" s="644"/>
    </row>
    <row r="4156" ht="13.5">
      <c r="D4156" s="644"/>
    </row>
    <row r="4157" ht="13.5">
      <c r="D4157" s="644"/>
    </row>
    <row r="4158" ht="13.5">
      <c r="D4158" s="644"/>
    </row>
    <row r="4159" ht="13.5">
      <c r="D4159" s="644"/>
    </row>
    <row r="4160" ht="13.5">
      <c r="D4160" s="644"/>
    </row>
    <row r="4161" ht="13.5">
      <c r="D4161" s="644"/>
    </row>
    <row r="4162" ht="13.5">
      <c r="D4162" s="644"/>
    </row>
    <row r="4163" ht="13.5">
      <c r="D4163" s="644"/>
    </row>
    <row r="4164" ht="13.5">
      <c r="D4164" s="644"/>
    </row>
    <row r="4165" ht="13.5">
      <c r="D4165" s="644"/>
    </row>
    <row r="4166" ht="13.5">
      <c r="D4166" s="644"/>
    </row>
    <row r="4167" ht="13.5">
      <c r="D4167" s="644"/>
    </row>
    <row r="4168" ht="13.5">
      <c r="D4168" s="644"/>
    </row>
    <row r="4169" ht="13.5">
      <c r="D4169" s="644"/>
    </row>
    <row r="4170" ht="13.5">
      <c r="D4170" s="644"/>
    </row>
    <row r="4171" ht="13.5">
      <c r="D4171" s="644"/>
    </row>
    <row r="4172" ht="13.5">
      <c r="D4172" s="644"/>
    </row>
    <row r="4173" ht="13.5">
      <c r="D4173" s="644"/>
    </row>
    <row r="4174" ht="13.5">
      <c r="D4174" s="644"/>
    </row>
    <row r="4175" ht="13.5">
      <c r="D4175" s="644"/>
    </row>
    <row r="4176" ht="13.5">
      <c r="D4176" s="644"/>
    </row>
    <row r="4177" ht="13.5">
      <c r="D4177" s="644"/>
    </row>
    <row r="4178" ht="13.5">
      <c r="D4178" s="644"/>
    </row>
    <row r="4179" ht="13.5">
      <c r="D4179" s="644"/>
    </row>
    <row r="4180" ht="13.5">
      <c r="D4180" s="644"/>
    </row>
    <row r="4181" ht="13.5">
      <c r="D4181" s="644"/>
    </row>
    <row r="4182" ht="13.5">
      <c r="D4182" s="644"/>
    </row>
    <row r="4183" ht="13.5">
      <c r="D4183" s="644"/>
    </row>
    <row r="4184" ht="13.5">
      <c r="D4184" s="644"/>
    </row>
    <row r="4185" ht="13.5">
      <c r="D4185" s="644"/>
    </row>
    <row r="4186" ht="13.5">
      <c r="D4186" s="644"/>
    </row>
    <row r="4187" ht="13.5">
      <c r="D4187" s="644"/>
    </row>
    <row r="4188" ht="13.5">
      <c r="D4188" s="644"/>
    </row>
    <row r="4189" ht="13.5">
      <c r="D4189" s="644"/>
    </row>
    <row r="4190" ht="13.5">
      <c r="D4190" s="644"/>
    </row>
    <row r="4191" ht="13.5">
      <c r="D4191" s="644"/>
    </row>
    <row r="4192" ht="13.5">
      <c r="D4192" s="644"/>
    </row>
    <row r="4193" ht="13.5">
      <c r="D4193" s="644"/>
    </row>
    <row r="4194" ht="13.5">
      <c r="D4194" s="644"/>
    </row>
    <row r="4195" ht="13.5">
      <c r="D4195" s="644"/>
    </row>
    <row r="4196" ht="13.5">
      <c r="D4196" s="644"/>
    </row>
    <row r="4197" ht="13.5">
      <c r="D4197" s="644"/>
    </row>
    <row r="4198" ht="13.5">
      <c r="D4198" s="644"/>
    </row>
    <row r="4199" ht="13.5">
      <c r="D4199" s="644"/>
    </row>
    <row r="4200" ht="13.5">
      <c r="D4200" s="644"/>
    </row>
    <row r="4201" ht="13.5">
      <c r="D4201" s="644"/>
    </row>
    <row r="4202" ht="13.5">
      <c r="D4202" s="644"/>
    </row>
    <row r="4203" ht="13.5">
      <c r="D4203" s="644"/>
    </row>
    <row r="4204" ht="13.5">
      <c r="D4204" s="644"/>
    </row>
    <row r="4205" ht="13.5">
      <c r="D4205" s="644"/>
    </row>
    <row r="4206" ht="13.5">
      <c r="D4206" s="644"/>
    </row>
    <row r="4207" ht="13.5">
      <c r="D4207" s="644"/>
    </row>
    <row r="4208" ht="13.5">
      <c r="D4208" s="644"/>
    </row>
    <row r="4209" ht="13.5">
      <c r="D4209" s="644"/>
    </row>
    <row r="4210" ht="13.5">
      <c r="D4210" s="644"/>
    </row>
    <row r="4211" ht="13.5">
      <c r="D4211" s="644"/>
    </row>
    <row r="4212" ht="13.5">
      <c r="D4212" s="644"/>
    </row>
    <row r="4213" ht="13.5">
      <c r="D4213" s="644"/>
    </row>
    <row r="4214" ht="13.5">
      <c r="D4214" s="644"/>
    </row>
    <row r="4215" ht="13.5">
      <c r="D4215" s="644"/>
    </row>
    <row r="4216" ht="13.5">
      <c r="D4216" s="644"/>
    </row>
    <row r="4217" ht="13.5">
      <c r="D4217" s="644"/>
    </row>
    <row r="4218" ht="13.5">
      <c r="D4218" s="644"/>
    </row>
    <row r="4219" ht="13.5">
      <c r="D4219" s="644"/>
    </row>
    <row r="4220" ht="13.5">
      <c r="D4220" s="644"/>
    </row>
    <row r="4221" ht="13.5">
      <c r="D4221" s="644"/>
    </row>
    <row r="4222" ht="13.5">
      <c r="D4222" s="644"/>
    </row>
    <row r="4223" ht="13.5">
      <c r="D4223" s="644"/>
    </row>
    <row r="4224" ht="13.5">
      <c r="D4224" s="644"/>
    </row>
    <row r="4225" ht="13.5">
      <c r="D4225" s="644"/>
    </row>
    <row r="4226" ht="13.5">
      <c r="D4226" s="644"/>
    </row>
    <row r="4227" ht="13.5">
      <c r="D4227" s="644"/>
    </row>
    <row r="4228" ht="13.5">
      <c r="D4228" s="644"/>
    </row>
    <row r="4229" ht="13.5">
      <c r="D4229" s="644"/>
    </row>
    <row r="4230" ht="13.5">
      <c r="D4230" s="644"/>
    </row>
    <row r="4231" ht="13.5">
      <c r="D4231" s="644"/>
    </row>
    <row r="4232" ht="13.5">
      <c r="D4232" s="644"/>
    </row>
    <row r="4233" ht="13.5">
      <c r="D4233" s="644"/>
    </row>
    <row r="4234" ht="13.5">
      <c r="D4234" s="644"/>
    </row>
    <row r="4235" ht="13.5">
      <c r="D4235" s="644"/>
    </row>
    <row r="4236" ht="13.5">
      <c r="D4236" s="644"/>
    </row>
    <row r="4237" ht="13.5">
      <c r="D4237" s="644"/>
    </row>
    <row r="4238" ht="13.5">
      <c r="D4238" s="644"/>
    </row>
    <row r="4239" ht="13.5">
      <c r="D4239" s="644"/>
    </row>
    <row r="4240" ht="13.5">
      <c r="D4240" s="644"/>
    </row>
    <row r="4241" ht="13.5">
      <c r="D4241" s="644"/>
    </row>
    <row r="4242" ht="13.5">
      <c r="D4242" s="644"/>
    </row>
    <row r="4243" ht="13.5">
      <c r="D4243" s="644"/>
    </row>
    <row r="4244" ht="13.5">
      <c r="D4244" s="644"/>
    </row>
    <row r="4245" ht="13.5">
      <c r="D4245" s="644"/>
    </row>
    <row r="4246" ht="13.5">
      <c r="D4246" s="644"/>
    </row>
    <row r="4247" ht="13.5">
      <c r="D4247" s="644"/>
    </row>
    <row r="4248" ht="13.5">
      <c r="D4248" s="644"/>
    </row>
    <row r="4249" ht="13.5">
      <c r="D4249" s="644"/>
    </row>
    <row r="4250" ht="13.5">
      <c r="D4250" s="644"/>
    </row>
    <row r="4251" ht="13.5">
      <c r="D4251" s="644"/>
    </row>
    <row r="4252" ht="13.5">
      <c r="D4252" s="644"/>
    </row>
    <row r="4253" ht="13.5">
      <c r="D4253" s="644"/>
    </row>
    <row r="4254" ht="13.5">
      <c r="D4254" s="644"/>
    </row>
    <row r="4255" ht="13.5">
      <c r="D4255" s="644"/>
    </row>
    <row r="4256" ht="13.5">
      <c r="D4256" s="644"/>
    </row>
    <row r="4257" ht="13.5">
      <c r="D4257" s="644"/>
    </row>
    <row r="4258" ht="13.5">
      <c r="D4258" s="644"/>
    </row>
    <row r="4259" ht="13.5">
      <c r="D4259" s="644"/>
    </row>
    <row r="4260" ht="13.5">
      <c r="D4260" s="644"/>
    </row>
    <row r="4261" ht="13.5">
      <c r="D4261" s="644"/>
    </row>
    <row r="4262" ht="13.5">
      <c r="D4262" s="644"/>
    </row>
    <row r="4263" ht="13.5">
      <c r="D4263" s="644"/>
    </row>
    <row r="4264" ht="13.5">
      <c r="D4264" s="644"/>
    </row>
    <row r="4265" ht="13.5">
      <c r="D4265" s="644"/>
    </row>
    <row r="4266" ht="13.5">
      <c r="D4266" s="644"/>
    </row>
    <row r="4267" ht="13.5">
      <c r="D4267" s="644"/>
    </row>
    <row r="4268" ht="13.5">
      <c r="D4268" s="644"/>
    </row>
    <row r="4269" ht="13.5">
      <c r="D4269" s="644"/>
    </row>
    <row r="4270" ht="13.5">
      <c r="D4270" s="644"/>
    </row>
    <row r="4271" ht="13.5">
      <c r="D4271" s="644"/>
    </row>
    <row r="4272" ht="13.5">
      <c r="D4272" s="644"/>
    </row>
    <row r="4273" ht="13.5">
      <c r="D4273" s="644"/>
    </row>
    <row r="4274" ht="13.5">
      <c r="D4274" s="644"/>
    </row>
    <row r="4275" ht="13.5">
      <c r="D4275" s="644"/>
    </row>
    <row r="4276" ht="13.5">
      <c r="D4276" s="644"/>
    </row>
    <row r="4277" ht="13.5">
      <c r="D4277" s="644"/>
    </row>
    <row r="4278" ht="13.5">
      <c r="D4278" s="644"/>
    </row>
    <row r="4279" ht="13.5">
      <c r="D4279" s="644"/>
    </row>
    <row r="4280" ht="13.5">
      <c r="D4280" s="644"/>
    </row>
    <row r="4281" ht="13.5">
      <c r="D4281" s="644"/>
    </row>
    <row r="4282" ht="13.5">
      <c r="D4282" s="644"/>
    </row>
    <row r="4283" ht="13.5">
      <c r="D4283" s="644"/>
    </row>
    <row r="4284" ht="13.5">
      <c r="D4284" s="644"/>
    </row>
    <row r="4285" ht="13.5">
      <c r="D4285" s="644"/>
    </row>
    <row r="4286" ht="13.5">
      <c r="D4286" s="644"/>
    </row>
    <row r="4287" ht="13.5">
      <c r="D4287" s="644"/>
    </row>
    <row r="4288" ht="13.5">
      <c r="D4288" s="644"/>
    </row>
    <row r="4289" ht="13.5">
      <c r="D4289" s="644"/>
    </row>
    <row r="4290" ht="13.5">
      <c r="D4290" s="644"/>
    </row>
    <row r="4291" ht="13.5">
      <c r="D4291" s="644"/>
    </row>
    <row r="4292" ht="13.5">
      <c r="D4292" s="644"/>
    </row>
    <row r="4293" ht="13.5">
      <c r="D4293" s="644"/>
    </row>
    <row r="4294" ht="13.5">
      <c r="D4294" s="644"/>
    </row>
    <row r="4295" ht="13.5">
      <c r="D4295" s="644"/>
    </row>
    <row r="4296" ht="13.5">
      <c r="D4296" s="644"/>
    </row>
    <row r="4297" ht="13.5">
      <c r="D4297" s="644"/>
    </row>
    <row r="4298" ht="13.5">
      <c r="D4298" s="644"/>
    </row>
    <row r="4299" ht="13.5">
      <c r="D4299" s="644"/>
    </row>
    <row r="4300" ht="13.5">
      <c r="D4300" s="644"/>
    </row>
    <row r="4301" ht="13.5">
      <c r="D4301" s="644"/>
    </row>
    <row r="4302" ht="13.5">
      <c r="D4302" s="644"/>
    </row>
    <row r="4303" ht="13.5">
      <c r="D4303" s="644"/>
    </row>
    <row r="4304" ht="13.5">
      <c r="D4304" s="644"/>
    </row>
    <row r="4305" ht="13.5">
      <c r="D4305" s="644"/>
    </row>
    <row r="4306" ht="13.5">
      <c r="D4306" s="644"/>
    </row>
    <row r="4307" ht="13.5">
      <c r="D4307" s="644"/>
    </row>
    <row r="4308" ht="13.5">
      <c r="D4308" s="644"/>
    </row>
    <row r="4309" ht="13.5">
      <c r="D4309" s="644"/>
    </row>
    <row r="4310" ht="13.5">
      <c r="D4310" s="644"/>
    </row>
    <row r="4311" ht="13.5">
      <c r="D4311" s="644"/>
    </row>
    <row r="4312" ht="13.5">
      <c r="D4312" s="644"/>
    </row>
    <row r="4313" ht="13.5">
      <c r="D4313" s="644"/>
    </row>
    <row r="4314" ht="13.5">
      <c r="D4314" s="644"/>
    </row>
    <row r="4315" ht="13.5">
      <c r="D4315" s="644"/>
    </row>
    <row r="4316" ht="13.5">
      <c r="D4316" s="644"/>
    </row>
    <row r="4317" ht="13.5">
      <c r="D4317" s="644"/>
    </row>
    <row r="4318" ht="13.5">
      <c r="D4318" s="644"/>
    </row>
    <row r="4319" ht="13.5">
      <c r="D4319" s="644"/>
    </row>
    <row r="4320" ht="13.5">
      <c r="D4320" s="644"/>
    </row>
    <row r="4321" ht="13.5">
      <c r="D4321" s="644"/>
    </row>
    <row r="4322" ht="13.5">
      <c r="D4322" s="644"/>
    </row>
    <row r="4323" ht="13.5">
      <c r="D4323" s="644"/>
    </row>
    <row r="4324" ht="13.5">
      <c r="D4324" s="644"/>
    </row>
    <row r="4325" ht="13.5">
      <c r="D4325" s="644"/>
    </row>
    <row r="4326" ht="13.5">
      <c r="D4326" s="644"/>
    </row>
    <row r="4327" ht="13.5">
      <c r="D4327" s="644"/>
    </row>
    <row r="4328" ht="13.5">
      <c r="D4328" s="644"/>
    </row>
    <row r="4329" ht="13.5">
      <c r="D4329" s="644"/>
    </row>
    <row r="4330" ht="13.5">
      <c r="D4330" s="644"/>
    </row>
    <row r="4331" ht="13.5">
      <c r="D4331" s="644"/>
    </row>
    <row r="4332" ht="13.5">
      <c r="D4332" s="644"/>
    </row>
    <row r="4333" ht="13.5">
      <c r="D4333" s="644"/>
    </row>
    <row r="4334" ht="13.5">
      <c r="D4334" s="644"/>
    </row>
    <row r="4335" ht="13.5">
      <c r="D4335" s="644"/>
    </row>
    <row r="4336" ht="13.5">
      <c r="D4336" s="644"/>
    </row>
    <row r="4337" ht="13.5">
      <c r="D4337" s="644"/>
    </row>
    <row r="4338" ht="13.5">
      <c r="D4338" s="644"/>
    </row>
    <row r="4339" ht="13.5">
      <c r="D4339" s="644"/>
    </row>
    <row r="4340" ht="13.5">
      <c r="D4340" s="644"/>
    </row>
    <row r="4341" ht="13.5">
      <c r="D4341" s="644"/>
    </row>
    <row r="4342" ht="13.5">
      <c r="D4342" s="644"/>
    </row>
    <row r="4343" ht="13.5">
      <c r="D4343" s="644"/>
    </row>
    <row r="4344" ht="13.5">
      <c r="D4344" s="644"/>
    </row>
    <row r="4345" ht="13.5">
      <c r="D4345" s="644"/>
    </row>
    <row r="4346" ht="13.5">
      <c r="D4346" s="644"/>
    </row>
    <row r="4347" ht="13.5">
      <c r="D4347" s="644"/>
    </row>
    <row r="4348" ht="13.5">
      <c r="D4348" s="644"/>
    </row>
    <row r="4349" ht="13.5">
      <c r="D4349" s="644"/>
    </row>
    <row r="4350" ht="13.5">
      <c r="D4350" s="644"/>
    </row>
    <row r="4351" ht="13.5">
      <c r="D4351" s="644"/>
    </row>
    <row r="4352" ht="13.5">
      <c r="D4352" s="644"/>
    </row>
    <row r="4353" ht="13.5">
      <c r="D4353" s="644"/>
    </row>
    <row r="4354" ht="13.5">
      <c r="D4354" s="644"/>
    </row>
    <row r="4355" ht="13.5">
      <c r="D4355" s="644"/>
    </row>
    <row r="4356" ht="13.5">
      <c r="D4356" s="644"/>
    </row>
    <row r="4357" ht="13.5">
      <c r="D4357" s="644"/>
    </row>
    <row r="4358" ht="13.5">
      <c r="D4358" s="644"/>
    </row>
    <row r="4359" ht="13.5">
      <c r="D4359" s="644"/>
    </row>
    <row r="4360" ht="13.5">
      <c r="D4360" s="644"/>
    </row>
    <row r="4361" ht="13.5">
      <c r="D4361" s="644"/>
    </row>
    <row r="4362" ht="13.5">
      <c r="D4362" s="644"/>
    </row>
    <row r="4363" ht="13.5">
      <c r="D4363" s="644"/>
    </row>
    <row r="4364" ht="13.5">
      <c r="D4364" s="644"/>
    </row>
    <row r="4365" ht="13.5">
      <c r="D4365" s="644"/>
    </row>
    <row r="4366" ht="13.5">
      <c r="D4366" s="644"/>
    </row>
    <row r="4367" ht="13.5">
      <c r="D4367" s="644"/>
    </row>
    <row r="4368" ht="13.5">
      <c r="D4368" s="644"/>
    </row>
    <row r="4369" ht="13.5">
      <c r="D4369" s="644"/>
    </row>
    <row r="4370" ht="13.5">
      <c r="D4370" s="644"/>
    </row>
    <row r="4371" ht="13.5">
      <c r="D4371" s="644"/>
    </row>
    <row r="4372" ht="13.5">
      <c r="D4372" s="644"/>
    </row>
    <row r="4373" ht="13.5">
      <c r="D4373" s="644"/>
    </row>
    <row r="4374" ht="13.5">
      <c r="D4374" s="644"/>
    </row>
    <row r="4375" ht="13.5">
      <c r="D4375" s="644"/>
    </row>
    <row r="4376" ht="13.5">
      <c r="D4376" s="644"/>
    </row>
    <row r="4377" ht="13.5">
      <c r="D4377" s="644"/>
    </row>
    <row r="4378" ht="13.5">
      <c r="D4378" s="644"/>
    </row>
    <row r="4379" ht="13.5">
      <c r="D4379" s="644"/>
    </row>
    <row r="4380" ht="13.5">
      <c r="D4380" s="644"/>
    </row>
    <row r="4381" ht="13.5">
      <c r="D4381" s="644"/>
    </row>
    <row r="4382" ht="13.5">
      <c r="D4382" s="644"/>
    </row>
    <row r="4383" ht="13.5">
      <c r="D4383" s="644"/>
    </row>
    <row r="4384" ht="13.5">
      <c r="D4384" s="644"/>
    </row>
    <row r="4385" ht="13.5">
      <c r="D4385" s="644"/>
    </row>
    <row r="4386" ht="13.5">
      <c r="D4386" s="644"/>
    </row>
    <row r="4387" ht="13.5">
      <c r="D4387" s="644"/>
    </row>
    <row r="4388" ht="13.5">
      <c r="D4388" s="644"/>
    </row>
    <row r="4389" ht="13.5">
      <c r="D4389" s="644"/>
    </row>
    <row r="4390" ht="13.5">
      <c r="D4390" s="644"/>
    </row>
    <row r="4391" ht="13.5">
      <c r="D4391" s="644"/>
    </row>
    <row r="4392" ht="13.5">
      <c r="D4392" s="644"/>
    </row>
    <row r="4393" ht="13.5">
      <c r="D4393" s="644"/>
    </row>
    <row r="4394" ht="13.5">
      <c r="D4394" s="644"/>
    </row>
    <row r="4395" ht="13.5">
      <c r="D4395" s="644"/>
    </row>
    <row r="4396" ht="13.5">
      <c r="D4396" s="644"/>
    </row>
    <row r="4397" ht="13.5">
      <c r="D4397" s="644"/>
    </row>
    <row r="4398" ht="13.5">
      <c r="D4398" s="644"/>
    </row>
    <row r="4399" ht="13.5">
      <c r="D4399" s="644"/>
    </row>
    <row r="4400" ht="13.5">
      <c r="D4400" s="644"/>
    </row>
    <row r="4401" ht="13.5">
      <c r="D4401" s="644"/>
    </row>
    <row r="4402" ht="13.5">
      <c r="D4402" s="644"/>
    </row>
    <row r="4403" ht="13.5">
      <c r="D4403" s="644"/>
    </row>
    <row r="4404" ht="13.5">
      <c r="D4404" s="644"/>
    </row>
    <row r="4405" ht="13.5">
      <c r="D4405" s="644"/>
    </row>
    <row r="4406" ht="13.5">
      <c r="D4406" s="644"/>
    </row>
    <row r="4407" ht="13.5">
      <c r="D4407" s="644"/>
    </row>
    <row r="4408" ht="13.5">
      <c r="D4408" s="644"/>
    </row>
    <row r="4409" ht="13.5">
      <c r="D4409" s="644"/>
    </row>
    <row r="4410" ht="13.5">
      <c r="D4410" s="644"/>
    </row>
    <row r="4411" ht="13.5">
      <c r="D4411" s="644"/>
    </row>
    <row r="4412" ht="13.5">
      <c r="D4412" s="644"/>
    </row>
    <row r="4413" ht="13.5">
      <c r="D4413" s="644"/>
    </row>
    <row r="4414" ht="13.5">
      <c r="D4414" s="644"/>
    </row>
    <row r="4415" ht="13.5">
      <c r="D4415" s="644"/>
    </row>
    <row r="4416" ht="13.5">
      <c r="D4416" s="644"/>
    </row>
    <row r="4417" ht="13.5">
      <c r="D4417" s="644"/>
    </row>
    <row r="4418" ht="13.5">
      <c r="D4418" s="644"/>
    </row>
    <row r="4419" ht="13.5">
      <c r="D4419" s="644"/>
    </row>
    <row r="4420" ht="13.5">
      <c r="D4420" s="644"/>
    </row>
    <row r="4421" ht="13.5">
      <c r="D4421" s="644"/>
    </row>
    <row r="4422" ht="13.5">
      <c r="D4422" s="644"/>
    </row>
    <row r="4423" ht="13.5">
      <c r="D4423" s="644"/>
    </row>
    <row r="4424" ht="13.5">
      <c r="D4424" s="644"/>
    </row>
    <row r="4425" ht="13.5">
      <c r="D4425" s="644"/>
    </row>
    <row r="4426" ht="13.5">
      <c r="D4426" s="644"/>
    </row>
    <row r="4427" ht="13.5">
      <c r="D4427" s="644"/>
    </row>
    <row r="4428" ht="13.5">
      <c r="D4428" s="644"/>
    </row>
    <row r="4429" ht="13.5">
      <c r="D4429" s="644"/>
    </row>
    <row r="4430" ht="13.5">
      <c r="D4430" s="644"/>
    </row>
    <row r="4431" ht="13.5">
      <c r="D4431" s="644"/>
    </row>
    <row r="4432" ht="13.5">
      <c r="D4432" s="644"/>
    </row>
    <row r="4433" ht="13.5">
      <c r="D4433" s="644"/>
    </row>
    <row r="4434" ht="13.5">
      <c r="D4434" s="644"/>
    </row>
    <row r="4435" ht="13.5">
      <c r="D4435" s="644"/>
    </row>
    <row r="4436" ht="13.5">
      <c r="D4436" s="644"/>
    </row>
    <row r="4437" ht="13.5">
      <c r="D4437" s="644"/>
    </row>
    <row r="4438" ht="13.5">
      <c r="D4438" s="644"/>
    </row>
    <row r="4439" ht="13.5">
      <c r="D4439" s="644"/>
    </row>
    <row r="4440" ht="13.5">
      <c r="D4440" s="644"/>
    </row>
    <row r="4441" ht="13.5">
      <c r="D4441" s="644"/>
    </row>
    <row r="4442" ht="13.5">
      <c r="D4442" s="644"/>
    </row>
    <row r="4443" ht="13.5">
      <c r="D4443" s="644"/>
    </row>
    <row r="4444" ht="13.5">
      <c r="D4444" s="644"/>
    </row>
    <row r="4445" ht="13.5">
      <c r="D4445" s="644"/>
    </row>
    <row r="4446" ht="13.5">
      <c r="D4446" s="644"/>
    </row>
    <row r="4447" ht="13.5">
      <c r="D4447" s="644"/>
    </row>
    <row r="4448" ht="13.5">
      <c r="D4448" s="644"/>
    </row>
    <row r="4449" ht="13.5">
      <c r="D4449" s="644"/>
    </row>
    <row r="4450" ht="13.5">
      <c r="D4450" s="644"/>
    </row>
    <row r="4451" ht="13.5">
      <c r="D4451" s="644"/>
    </row>
    <row r="4452" ht="13.5">
      <c r="D4452" s="644"/>
    </row>
    <row r="4453" ht="13.5">
      <c r="D4453" s="644"/>
    </row>
    <row r="4454" ht="13.5">
      <c r="D4454" s="644"/>
    </row>
    <row r="4455" ht="13.5">
      <c r="D4455" s="644"/>
    </row>
    <row r="4456" ht="13.5">
      <c r="D4456" s="644"/>
    </row>
    <row r="4457" ht="13.5">
      <c r="D4457" s="644"/>
    </row>
    <row r="4458" ht="13.5">
      <c r="D4458" s="644"/>
    </row>
    <row r="4459" ht="13.5">
      <c r="D4459" s="644"/>
    </row>
    <row r="4460" ht="13.5">
      <c r="D4460" s="644"/>
    </row>
    <row r="4461" ht="13.5">
      <c r="D4461" s="644"/>
    </row>
    <row r="4462" ht="13.5">
      <c r="D4462" s="644"/>
    </row>
    <row r="4463" ht="13.5">
      <c r="D4463" s="644"/>
    </row>
    <row r="4464" ht="13.5">
      <c r="D4464" s="644"/>
    </row>
    <row r="4465" ht="13.5">
      <c r="D4465" s="644"/>
    </row>
    <row r="4466" ht="13.5">
      <c r="D4466" s="644"/>
    </row>
    <row r="4467" ht="13.5">
      <c r="D4467" s="644"/>
    </row>
    <row r="4468" ht="13.5">
      <c r="D4468" s="644"/>
    </row>
    <row r="4469" ht="13.5">
      <c r="D4469" s="644"/>
    </row>
    <row r="4470" ht="13.5">
      <c r="D4470" s="644"/>
    </row>
    <row r="4471" ht="13.5">
      <c r="D4471" s="644"/>
    </row>
    <row r="4472" ht="13.5">
      <c r="D4472" s="644"/>
    </row>
    <row r="4473" ht="13.5">
      <c r="D4473" s="644"/>
    </row>
    <row r="4474" ht="13.5">
      <c r="D4474" s="644"/>
    </row>
    <row r="4475" ht="13.5">
      <c r="D4475" s="644"/>
    </row>
    <row r="4476" ht="13.5">
      <c r="D4476" s="644"/>
    </row>
    <row r="4477" ht="13.5">
      <c r="D4477" s="644"/>
    </row>
    <row r="4478" ht="13.5">
      <c r="D4478" s="644"/>
    </row>
    <row r="4479" ht="13.5">
      <c r="D4479" s="644"/>
    </row>
    <row r="4480" ht="13.5">
      <c r="D4480" s="644"/>
    </row>
    <row r="4481" ht="13.5">
      <c r="D4481" s="644"/>
    </row>
    <row r="4482" ht="13.5">
      <c r="D4482" s="644"/>
    </row>
    <row r="4483" ht="13.5">
      <c r="D4483" s="644"/>
    </row>
    <row r="4484" ht="13.5">
      <c r="D4484" s="644"/>
    </row>
    <row r="4485" ht="13.5">
      <c r="D4485" s="644"/>
    </row>
    <row r="4486" ht="13.5">
      <c r="D4486" s="644"/>
    </row>
    <row r="4487" ht="13.5">
      <c r="D4487" s="644"/>
    </row>
    <row r="4488" ht="13.5">
      <c r="D4488" s="644"/>
    </row>
    <row r="4489" ht="13.5">
      <c r="D4489" s="644"/>
    </row>
    <row r="4490" ht="13.5">
      <c r="D4490" s="644"/>
    </row>
    <row r="4491" ht="13.5">
      <c r="D4491" s="644"/>
    </row>
    <row r="4492" ht="13.5">
      <c r="D4492" s="644"/>
    </row>
    <row r="4493" ht="13.5">
      <c r="D4493" s="644"/>
    </row>
    <row r="4494" ht="13.5">
      <c r="D4494" s="644"/>
    </row>
    <row r="4495" ht="13.5">
      <c r="D4495" s="644"/>
    </row>
    <row r="4496" ht="13.5">
      <c r="D4496" s="644"/>
    </row>
    <row r="4497" ht="13.5">
      <c r="D4497" s="644"/>
    </row>
    <row r="4498" ht="13.5">
      <c r="D4498" s="644"/>
    </row>
    <row r="4499" ht="13.5">
      <c r="D4499" s="644"/>
    </row>
    <row r="4500" ht="13.5">
      <c r="D4500" s="644"/>
    </row>
    <row r="4501" ht="13.5">
      <c r="D4501" s="644"/>
    </row>
    <row r="4502" ht="13.5">
      <c r="D4502" s="644"/>
    </row>
    <row r="4503" ht="13.5">
      <c r="D4503" s="644"/>
    </row>
    <row r="4504" ht="13.5">
      <c r="D4504" s="644"/>
    </row>
    <row r="4505" ht="13.5">
      <c r="D4505" s="644"/>
    </row>
    <row r="4506" ht="13.5">
      <c r="D4506" s="644"/>
    </row>
    <row r="4507" ht="13.5">
      <c r="D4507" s="644"/>
    </row>
    <row r="4508" ht="13.5">
      <c r="D4508" s="644"/>
    </row>
    <row r="4509" ht="13.5">
      <c r="D4509" s="644"/>
    </row>
    <row r="4510" ht="13.5">
      <c r="D4510" s="644"/>
    </row>
    <row r="4511" ht="13.5">
      <c r="D4511" s="644"/>
    </row>
    <row r="4512" ht="13.5">
      <c r="D4512" s="644"/>
    </row>
    <row r="4513" ht="13.5">
      <c r="D4513" s="644"/>
    </row>
    <row r="4514" ht="13.5">
      <c r="D4514" s="644"/>
    </row>
    <row r="4515" ht="13.5">
      <c r="D4515" s="644"/>
    </row>
    <row r="4516" ht="13.5">
      <c r="D4516" s="644"/>
    </row>
    <row r="4517" ht="13.5">
      <c r="D4517" s="644"/>
    </row>
    <row r="4518" ht="13.5">
      <c r="D4518" s="644"/>
    </row>
    <row r="4519" ht="13.5">
      <c r="D4519" s="644"/>
    </row>
    <row r="4520" ht="13.5">
      <c r="D4520" s="644"/>
    </row>
    <row r="4521" ht="13.5">
      <c r="D4521" s="644"/>
    </row>
    <row r="4522" ht="13.5">
      <c r="D4522" s="644"/>
    </row>
    <row r="4523" ht="13.5">
      <c r="D4523" s="644"/>
    </row>
    <row r="4524" ht="13.5">
      <c r="D4524" s="644"/>
    </row>
    <row r="4525" ht="13.5">
      <c r="D4525" s="644"/>
    </row>
    <row r="4526" ht="13.5">
      <c r="D4526" s="644"/>
    </row>
    <row r="4527" ht="13.5">
      <c r="D4527" s="644"/>
    </row>
    <row r="4528" ht="13.5">
      <c r="D4528" s="644"/>
    </row>
    <row r="4529" ht="13.5">
      <c r="D4529" s="644"/>
    </row>
    <row r="4530" ht="13.5">
      <c r="D4530" s="644"/>
    </row>
    <row r="4531" ht="13.5">
      <c r="D4531" s="644"/>
    </row>
    <row r="4532" ht="13.5">
      <c r="D4532" s="644"/>
    </row>
    <row r="4533" ht="13.5">
      <c r="D4533" s="644"/>
    </row>
    <row r="4534" ht="13.5">
      <c r="D4534" s="644"/>
    </row>
    <row r="4535" ht="13.5">
      <c r="D4535" s="644"/>
    </row>
    <row r="4536" ht="13.5">
      <c r="D4536" s="644"/>
    </row>
    <row r="4537" ht="13.5">
      <c r="D4537" s="644"/>
    </row>
    <row r="4538" ht="13.5">
      <c r="D4538" s="644"/>
    </row>
    <row r="4539" ht="13.5">
      <c r="D4539" s="644"/>
    </row>
    <row r="4540" ht="13.5">
      <c r="D4540" s="644"/>
    </row>
    <row r="4541" ht="13.5">
      <c r="D4541" s="644"/>
    </row>
    <row r="4542" ht="13.5">
      <c r="D4542" s="644"/>
    </row>
    <row r="4543" ht="13.5">
      <c r="D4543" s="644"/>
    </row>
    <row r="4544" ht="13.5">
      <c r="D4544" s="644"/>
    </row>
    <row r="4545" ht="13.5">
      <c r="D4545" s="644"/>
    </row>
    <row r="4546" ht="13.5">
      <c r="D4546" s="644"/>
    </row>
    <row r="4547" ht="13.5">
      <c r="D4547" s="644"/>
    </row>
    <row r="4548" ht="13.5">
      <c r="D4548" s="644"/>
    </row>
    <row r="4549" ht="13.5">
      <c r="D4549" s="644"/>
    </row>
    <row r="4550" ht="13.5">
      <c r="D4550" s="644"/>
    </row>
    <row r="4551" ht="13.5">
      <c r="D4551" s="644"/>
    </row>
    <row r="4552" ht="13.5">
      <c r="D4552" s="644"/>
    </row>
    <row r="4553" ht="13.5">
      <c r="D4553" s="644"/>
    </row>
    <row r="4554" ht="13.5">
      <c r="D4554" s="644"/>
    </row>
    <row r="4555" ht="13.5">
      <c r="D4555" s="644"/>
    </row>
    <row r="4556" ht="13.5">
      <c r="D4556" s="644"/>
    </row>
    <row r="4557" ht="13.5">
      <c r="D4557" s="644"/>
    </row>
    <row r="4558" ht="13.5">
      <c r="D4558" s="644"/>
    </row>
    <row r="4559" ht="13.5">
      <c r="D4559" s="644"/>
    </row>
    <row r="4560" ht="13.5">
      <c r="D4560" s="644"/>
    </row>
    <row r="4561" ht="13.5">
      <c r="D4561" s="644"/>
    </row>
    <row r="4562" ht="13.5">
      <c r="D4562" s="644"/>
    </row>
    <row r="4563" ht="13.5">
      <c r="D4563" s="644"/>
    </row>
    <row r="4564" ht="13.5">
      <c r="D4564" s="644"/>
    </row>
    <row r="4565" ht="13.5">
      <c r="D4565" s="644"/>
    </row>
    <row r="4566" ht="13.5">
      <c r="D4566" s="644"/>
    </row>
    <row r="4567" ht="13.5">
      <c r="D4567" s="644"/>
    </row>
    <row r="4568" ht="13.5">
      <c r="D4568" s="644"/>
    </row>
    <row r="4569" ht="13.5">
      <c r="D4569" s="644"/>
    </row>
    <row r="4570" ht="13.5">
      <c r="D4570" s="644"/>
    </row>
    <row r="4571" ht="13.5">
      <c r="D4571" s="644"/>
    </row>
    <row r="4572" ht="13.5">
      <c r="D4572" s="644"/>
    </row>
    <row r="4573" ht="13.5">
      <c r="D4573" s="644"/>
    </row>
    <row r="4574" ht="13.5">
      <c r="D4574" s="644"/>
    </row>
    <row r="4575" ht="13.5">
      <c r="D4575" s="644"/>
    </row>
    <row r="4576" ht="13.5">
      <c r="D4576" s="644"/>
    </row>
    <row r="4577" ht="13.5">
      <c r="D4577" s="644"/>
    </row>
    <row r="4578" ht="13.5">
      <c r="D4578" s="644"/>
    </row>
    <row r="4579" ht="13.5">
      <c r="D4579" s="644"/>
    </row>
    <row r="4580" ht="13.5">
      <c r="D4580" s="644"/>
    </row>
    <row r="4581" ht="13.5">
      <c r="D4581" s="644"/>
    </row>
    <row r="4582" ht="13.5">
      <c r="D4582" s="644"/>
    </row>
    <row r="4583" ht="13.5">
      <c r="D4583" s="644"/>
    </row>
    <row r="4584" ht="13.5">
      <c r="D4584" s="644"/>
    </row>
    <row r="4585" ht="13.5">
      <c r="D4585" s="644"/>
    </row>
    <row r="4586" ht="13.5">
      <c r="D4586" s="644"/>
    </row>
    <row r="4587" ht="13.5">
      <c r="D4587" s="644"/>
    </row>
    <row r="4588" ht="13.5">
      <c r="D4588" s="644"/>
    </row>
    <row r="4589" ht="13.5">
      <c r="D4589" s="644"/>
    </row>
    <row r="4590" ht="13.5">
      <c r="D4590" s="644"/>
    </row>
    <row r="4591" ht="13.5">
      <c r="D4591" s="644"/>
    </row>
    <row r="4592" ht="13.5">
      <c r="D4592" s="644"/>
    </row>
    <row r="4593" ht="13.5">
      <c r="D4593" s="644"/>
    </row>
    <row r="4594" ht="13.5">
      <c r="D4594" s="644"/>
    </row>
    <row r="4595" ht="13.5">
      <c r="D4595" s="644"/>
    </row>
    <row r="4596" ht="13.5">
      <c r="D4596" s="644"/>
    </row>
    <row r="4597" ht="13.5">
      <c r="D4597" s="644"/>
    </row>
    <row r="4598" ht="13.5">
      <c r="D4598" s="644"/>
    </row>
    <row r="4599" ht="13.5">
      <c r="D4599" s="644"/>
    </row>
    <row r="4600" ht="13.5">
      <c r="D4600" s="644"/>
    </row>
    <row r="4601" ht="13.5">
      <c r="D4601" s="644"/>
    </row>
    <row r="4602" ht="13.5">
      <c r="D4602" s="644"/>
    </row>
    <row r="4603" ht="13.5">
      <c r="D4603" s="644"/>
    </row>
    <row r="4604" ht="13.5">
      <c r="D4604" s="644"/>
    </row>
    <row r="4605" ht="13.5">
      <c r="D4605" s="644"/>
    </row>
    <row r="4606" ht="13.5">
      <c r="D4606" s="644"/>
    </row>
    <row r="4607" ht="13.5">
      <c r="D4607" s="644"/>
    </row>
    <row r="4608" ht="13.5">
      <c r="D4608" s="644"/>
    </row>
    <row r="4609" ht="13.5">
      <c r="D4609" s="644"/>
    </row>
    <row r="4610" ht="13.5">
      <c r="D4610" s="644"/>
    </row>
    <row r="4611" ht="13.5">
      <c r="D4611" s="644"/>
    </row>
    <row r="4612" ht="13.5">
      <c r="D4612" s="644"/>
    </row>
    <row r="4613" ht="13.5">
      <c r="D4613" s="644"/>
    </row>
    <row r="4614" ht="13.5">
      <c r="D4614" s="644"/>
    </row>
    <row r="4615" ht="13.5">
      <c r="D4615" s="644"/>
    </row>
    <row r="4616" ht="13.5">
      <c r="D4616" s="644"/>
    </row>
    <row r="4617" ht="13.5">
      <c r="D4617" s="644"/>
    </row>
    <row r="4618" ht="13.5">
      <c r="D4618" s="644"/>
    </row>
    <row r="4619" ht="13.5">
      <c r="D4619" s="644"/>
    </row>
    <row r="4620" ht="13.5">
      <c r="D4620" s="644"/>
    </row>
    <row r="4621" ht="13.5">
      <c r="D4621" s="644"/>
    </row>
    <row r="4622" ht="13.5">
      <c r="D4622" s="644"/>
    </row>
    <row r="4623" ht="13.5">
      <c r="D4623" s="644"/>
    </row>
    <row r="4624" ht="13.5">
      <c r="D4624" s="644"/>
    </row>
    <row r="4625" ht="13.5">
      <c r="D4625" s="644"/>
    </row>
    <row r="4626" ht="13.5">
      <c r="D4626" s="644"/>
    </row>
    <row r="4627" ht="13.5">
      <c r="D4627" s="644"/>
    </row>
    <row r="4628" ht="13.5">
      <c r="D4628" s="644"/>
    </row>
    <row r="4629" ht="13.5">
      <c r="D4629" s="644"/>
    </row>
    <row r="4630" ht="13.5">
      <c r="D4630" s="644"/>
    </row>
    <row r="4631" ht="13.5">
      <c r="D4631" s="644"/>
    </row>
    <row r="4632" ht="13.5">
      <c r="D4632" s="644"/>
    </row>
    <row r="4633" ht="13.5">
      <c r="D4633" s="644"/>
    </row>
    <row r="4634" ht="13.5">
      <c r="D4634" s="644"/>
    </row>
    <row r="4635" ht="13.5">
      <c r="D4635" s="644"/>
    </row>
    <row r="4636" ht="13.5">
      <c r="D4636" s="644"/>
    </row>
    <row r="4637" ht="13.5">
      <c r="D4637" s="644"/>
    </row>
    <row r="4638" ht="13.5">
      <c r="D4638" s="644"/>
    </row>
    <row r="4639" ht="13.5">
      <c r="D4639" s="644"/>
    </row>
    <row r="4640" ht="13.5">
      <c r="D4640" s="644"/>
    </row>
    <row r="4641" ht="13.5">
      <c r="D4641" s="644"/>
    </row>
    <row r="4642" ht="13.5">
      <c r="D4642" s="644"/>
    </row>
    <row r="4643" ht="13.5">
      <c r="D4643" s="644"/>
    </row>
    <row r="4644" ht="13.5">
      <c r="D4644" s="644"/>
    </row>
    <row r="4645" ht="13.5">
      <c r="D4645" s="644"/>
    </row>
    <row r="4646" ht="13.5">
      <c r="D4646" s="644"/>
    </row>
    <row r="4647" ht="13.5">
      <c r="D4647" s="644"/>
    </row>
    <row r="4648" ht="13.5">
      <c r="D4648" s="644"/>
    </row>
    <row r="4649" ht="13.5">
      <c r="D4649" s="644"/>
    </row>
    <row r="4650" ht="13.5">
      <c r="D4650" s="644"/>
    </row>
    <row r="4651" ht="13.5">
      <c r="D4651" s="644"/>
    </row>
    <row r="4652" ht="13.5">
      <c r="D4652" s="644"/>
    </row>
    <row r="4653" ht="13.5">
      <c r="D4653" s="644"/>
    </row>
    <row r="4654" ht="13.5">
      <c r="D4654" s="644"/>
    </row>
    <row r="4655" ht="13.5">
      <c r="D4655" s="644"/>
    </row>
    <row r="4656" ht="13.5">
      <c r="D4656" s="644"/>
    </row>
    <row r="4657" ht="13.5">
      <c r="D4657" s="644"/>
    </row>
    <row r="4658" ht="13.5">
      <c r="D4658" s="644"/>
    </row>
    <row r="4659" ht="13.5">
      <c r="D4659" s="644"/>
    </row>
    <row r="4660" ht="13.5">
      <c r="D4660" s="644"/>
    </row>
    <row r="4661" ht="13.5">
      <c r="D4661" s="644"/>
    </row>
    <row r="4662" ht="13.5">
      <c r="D4662" s="644"/>
    </row>
    <row r="4663" ht="13.5">
      <c r="D4663" s="644"/>
    </row>
    <row r="4664" ht="13.5">
      <c r="D4664" s="644"/>
    </row>
    <row r="4665" ht="13.5">
      <c r="D4665" s="644"/>
    </row>
    <row r="4666" ht="13.5">
      <c r="D4666" s="644"/>
    </row>
    <row r="4667" ht="13.5">
      <c r="D4667" s="644"/>
    </row>
    <row r="4668" ht="13.5">
      <c r="D4668" s="644"/>
    </row>
    <row r="4669" ht="13.5">
      <c r="D4669" s="644"/>
    </row>
    <row r="4670" ht="13.5">
      <c r="D4670" s="644"/>
    </row>
    <row r="4671" ht="13.5">
      <c r="D4671" s="644"/>
    </row>
    <row r="4672" ht="13.5">
      <c r="D4672" s="644"/>
    </row>
    <row r="4673" ht="13.5">
      <c r="D4673" s="644"/>
    </row>
    <row r="4674" ht="13.5">
      <c r="D4674" s="644"/>
    </row>
    <row r="4675" ht="13.5">
      <c r="D4675" s="644"/>
    </row>
    <row r="4676" ht="13.5">
      <c r="D4676" s="644"/>
    </row>
    <row r="4677" ht="13.5">
      <c r="D4677" s="644"/>
    </row>
    <row r="4678" ht="13.5">
      <c r="D4678" s="644"/>
    </row>
    <row r="4679" ht="13.5">
      <c r="D4679" s="644"/>
    </row>
    <row r="4680" ht="13.5">
      <c r="D4680" s="644"/>
    </row>
    <row r="4681" ht="13.5">
      <c r="D4681" s="644"/>
    </row>
    <row r="4682" ht="13.5">
      <c r="D4682" s="644"/>
    </row>
    <row r="4683" ht="13.5">
      <c r="D4683" s="644"/>
    </row>
    <row r="4684" ht="13.5">
      <c r="D4684" s="644"/>
    </row>
    <row r="4685" ht="13.5">
      <c r="D4685" s="644"/>
    </row>
    <row r="4686" ht="13.5">
      <c r="D4686" s="644"/>
    </row>
    <row r="4687" ht="13.5">
      <c r="D4687" s="644"/>
    </row>
    <row r="4688" ht="13.5">
      <c r="D4688" s="644"/>
    </row>
    <row r="4689" ht="13.5">
      <c r="D4689" s="644"/>
    </row>
    <row r="4690" ht="13.5">
      <c r="D4690" s="644"/>
    </row>
    <row r="4691" ht="13.5">
      <c r="D4691" s="644"/>
    </row>
    <row r="4692" ht="13.5">
      <c r="D4692" s="644"/>
    </row>
    <row r="4693" ht="13.5">
      <c r="D4693" s="644"/>
    </row>
    <row r="4694" ht="13.5">
      <c r="D4694" s="644"/>
    </row>
    <row r="4695" ht="13.5">
      <c r="D4695" s="644"/>
    </row>
    <row r="4696" ht="13.5">
      <c r="D4696" s="644"/>
    </row>
    <row r="4697" ht="13.5">
      <c r="D4697" s="644"/>
    </row>
    <row r="4698" ht="13.5">
      <c r="D4698" s="644"/>
    </row>
    <row r="4699" ht="13.5">
      <c r="D4699" s="644"/>
    </row>
    <row r="4700" ht="13.5">
      <c r="D4700" s="644"/>
    </row>
    <row r="4701" ht="13.5">
      <c r="D4701" s="644"/>
    </row>
    <row r="4702" ht="13.5">
      <c r="D4702" s="644"/>
    </row>
    <row r="4703" ht="13.5">
      <c r="D4703" s="644"/>
    </row>
    <row r="4704" ht="13.5">
      <c r="D4704" s="644"/>
    </row>
    <row r="4705" ht="13.5">
      <c r="D4705" s="644"/>
    </row>
    <row r="4706" ht="13.5">
      <c r="D4706" s="644"/>
    </row>
    <row r="4707" ht="13.5">
      <c r="D4707" s="644"/>
    </row>
    <row r="4708" ht="13.5">
      <c r="D4708" s="644"/>
    </row>
    <row r="4709" ht="13.5">
      <c r="D4709" s="644"/>
    </row>
    <row r="4710" ht="13.5">
      <c r="D4710" s="644"/>
    </row>
    <row r="4711" ht="13.5">
      <c r="D4711" s="644"/>
    </row>
    <row r="4712" ht="13.5">
      <c r="D4712" s="644"/>
    </row>
    <row r="4713" ht="13.5">
      <c r="D4713" s="644"/>
    </row>
    <row r="4714" ht="13.5">
      <c r="D4714" s="644"/>
    </row>
    <row r="4715" ht="13.5">
      <c r="D4715" s="644"/>
    </row>
    <row r="4716" ht="13.5">
      <c r="D4716" s="644"/>
    </row>
    <row r="4717" ht="13.5">
      <c r="D4717" s="644"/>
    </row>
    <row r="4718" ht="13.5">
      <c r="D4718" s="644"/>
    </row>
    <row r="4719" ht="13.5">
      <c r="D4719" s="644"/>
    </row>
    <row r="4720" ht="13.5">
      <c r="D4720" s="644"/>
    </row>
    <row r="4721" ht="13.5">
      <c r="D4721" s="644"/>
    </row>
    <row r="4722" ht="13.5">
      <c r="D4722" s="644"/>
    </row>
    <row r="4723" ht="13.5">
      <c r="D4723" s="644"/>
    </row>
    <row r="4724" ht="13.5">
      <c r="D4724" s="644"/>
    </row>
    <row r="4725" ht="13.5">
      <c r="D4725" s="644"/>
    </row>
    <row r="4726" ht="13.5">
      <c r="D4726" s="644"/>
    </row>
    <row r="4727" ht="13.5">
      <c r="D4727" s="644"/>
    </row>
    <row r="4728" ht="13.5">
      <c r="D4728" s="644"/>
    </row>
    <row r="4729" ht="13.5">
      <c r="D4729" s="644"/>
    </row>
    <row r="4730" ht="13.5">
      <c r="D4730" s="644"/>
    </row>
    <row r="4731" ht="13.5">
      <c r="D4731" s="644"/>
    </row>
    <row r="4732" ht="13.5">
      <c r="D4732" s="644"/>
    </row>
    <row r="4733" ht="13.5">
      <c r="D4733" s="644"/>
    </row>
    <row r="4734" ht="13.5">
      <c r="D4734" s="644"/>
    </row>
    <row r="4735" ht="13.5">
      <c r="D4735" s="644"/>
    </row>
    <row r="4736" ht="13.5">
      <c r="D4736" s="644"/>
    </row>
    <row r="4737" ht="13.5">
      <c r="D4737" s="644"/>
    </row>
    <row r="4738" ht="13.5">
      <c r="D4738" s="644"/>
    </row>
    <row r="4739" ht="13.5">
      <c r="D4739" s="644"/>
    </row>
    <row r="4740" ht="13.5">
      <c r="D4740" s="644"/>
    </row>
    <row r="4741" ht="13.5">
      <c r="D4741" s="644"/>
    </row>
    <row r="4742" ht="13.5">
      <c r="D4742" s="644"/>
    </row>
    <row r="4743" ht="13.5">
      <c r="D4743" s="644"/>
    </row>
    <row r="4744" ht="13.5">
      <c r="D4744" s="644"/>
    </row>
    <row r="4745" ht="13.5">
      <c r="D4745" s="644"/>
    </row>
    <row r="4746" ht="13.5">
      <c r="D4746" s="644"/>
    </row>
    <row r="4747" ht="13.5">
      <c r="D4747" s="644"/>
    </row>
    <row r="4748" ht="13.5">
      <c r="D4748" s="644"/>
    </row>
    <row r="4749" ht="13.5">
      <c r="D4749" s="644"/>
    </row>
    <row r="4750" ht="13.5">
      <c r="D4750" s="644"/>
    </row>
    <row r="4751" ht="13.5">
      <c r="D4751" s="644"/>
    </row>
    <row r="4752" ht="13.5">
      <c r="D4752" s="644"/>
    </row>
    <row r="4753" ht="13.5">
      <c r="D4753" s="644"/>
    </row>
    <row r="4754" ht="13.5">
      <c r="D4754" s="644"/>
    </row>
    <row r="4755" ht="13.5">
      <c r="D4755" s="644"/>
    </row>
    <row r="4756" ht="13.5">
      <c r="D4756" s="644"/>
    </row>
    <row r="4757" ht="13.5">
      <c r="D4757" s="644"/>
    </row>
    <row r="4758" ht="13.5">
      <c r="D4758" s="644"/>
    </row>
    <row r="4759" ht="13.5">
      <c r="D4759" s="644"/>
    </row>
    <row r="4760" ht="13.5">
      <c r="D4760" s="644"/>
    </row>
    <row r="4761" ht="13.5">
      <c r="D4761" s="644"/>
    </row>
    <row r="4762" ht="13.5">
      <c r="D4762" s="644"/>
    </row>
    <row r="4763" ht="13.5">
      <c r="D4763" s="644"/>
    </row>
    <row r="4764" ht="13.5">
      <c r="D4764" s="644"/>
    </row>
    <row r="4765" ht="13.5">
      <c r="D4765" s="644"/>
    </row>
    <row r="4766" ht="13.5">
      <c r="D4766" s="644"/>
    </row>
    <row r="4767" ht="13.5">
      <c r="D4767" s="644"/>
    </row>
    <row r="4768" ht="13.5">
      <c r="D4768" s="644"/>
    </row>
    <row r="4769" ht="13.5">
      <c r="D4769" s="644"/>
    </row>
    <row r="4770" ht="13.5">
      <c r="D4770" s="644"/>
    </row>
    <row r="4771" ht="13.5">
      <c r="D4771" s="644"/>
    </row>
    <row r="4772" ht="13.5">
      <c r="D4772" s="644"/>
    </row>
    <row r="4773" ht="13.5">
      <c r="D4773" s="644"/>
    </row>
    <row r="4774" ht="13.5">
      <c r="D4774" s="644"/>
    </row>
    <row r="4775" ht="13.5">
      <c r="D4775" s="644"/>
    </row>
    <row r="4776" ht="13.5">
      <c r="D4776" s="644"/>
    </row>
    <row r="4777" ht="13.5">
      <c r="D4777" s="644"/>
    </row>
    <row r="4778" ht="13.5">
      <c r="D4778" s="644"/>
    </row>
    <row r="4779" ht="13.5">
      <c r="D4779" s="644"/>
    </row>
    <row r="4780" ht="13.5">
      <c r="D4780" s="644"/>
    </row>
    <row r="4781" ht="13.5">
      <c r="D4781" s="644"/>
    </row>
    <row r="4782" ht="13.5">
      <c r="D4782" s="644"/>
    </row>
    <row r="4783" ht="13.5">
      <c r="D4783" s="644"/>
    </row>
    <row r="4784" ht="13.5">
      <c r="D4784" s="644"/>
    </row>
    <row r="4785" ht="13.5">
      <c r="D4785" s="644"/>
    </row>
    <row r="4786" ht="13.5">
      <c r="D4786" s="644"/>
    </row>
    <row r="4787" ht="13.5">
      <c r="D4787" s="644"/>
    </row>
    <row r="4788" ht="13.5">
      <c r="D4788" s="644"/>
    </row>
    <row r="4789" ht="13.5">
      <c r="D4789" s="644"/>
    </row>
    <row r="4790" ht="13.5">
      <c r="D4790" s="644"/>
    </row>
    <row r="4791" ht="13.5">
      <c r="D4791" s="644"/>
    </row>
    <row r="4792" ht="13.5">
      <c r="D4792" s="644"/>
    </row>
    <row r="4793" ht="13.5">
      <c r="D4793" s="644"/>
    </row>
    <row r="4794" ht="13.5">
      <c r="D4794" s="644"/>
    </row>
    <row r="4795" ht="13.5">
      <c r="D4795" s="644"/>
    </row>
    <row r="4796" ht="13.5">
      <c r="D4796" s="644"/>
    </row>
    <row r="4797" ht="13.5">
      <c r="D4797" s="644"/>
    </row>
    <row r="4798" ht="13.5">
      <c r="D4798" s="644"/>
    </row>
    <row r="4799" ht="13.5">
      <c r="D4799" s="644"/>
    </row>
    <row r="4800" ht="13.5">
      <c r="D4800" s="644"/>
    </row>
    <row r="4801" ht="13.5">
      <c r="D4801" s="644"/>
    </row>
    <row r="4802" ht="13.5">
      <c r="D4802" s="644"/>
    </row>
    <row r="4803" ht="13.5">
      <c r="D4803" s="644"/>
    </row>
    <row r="4804" ht="13.5">
      <c r="D4804" s="644"/>
    </row>
    <row r="4805" ht="13.5">
      <c r="D4805" s="644"/>
    </row>
    <row r="4806" ht="13.5">
      <c r="D4806" s="644"/>
    </row>
    <row r="4807" ht="13.5">
      <c r="D4807" s="644"/>
    </row>
    <row r="4808" ht="13.5">
      <c r="D4808" s="644"/>
    </row>
    <row r="4809" ht="13.5">
      <c r="D4809" s="644"/>
    </row>
    <row r="4810" ht="13.5">
      <c r="D4810" s="644"/>
    </row>
    <row r="4811" ht="13.5">
      <c r="D4811" s="644"/>
    </row>
    <row r="4812" ht="13.5">
      <c r="D4812" s="644"/>
    </row>
    <row r="4813" ht="13.5">
      <c r="D4813" s="644"/>
    </row>
    <row r="4814" ht="13.5">
      <c r="D4814" s="644"/>
    </row>
    <row r="4815" ht="13.5">
      <c r="D4815" s="644"/>
    </row>
    <row r="4816" ht="13.5">
      <c r="D4816" s="644"/>
    </row>
    <row r="4817" ht="13.5">
      <c r="D4817" s="644"/>
    </row>
    <row r="4818" ht="13.5">
      <c r="D4818" s="644"/>
    </row>
    <row r="4819" ht="13.5">
      <c r="D4819" s="644"/>
    </row>
    <row r="4820" ht="13.5">
      <c r="D4820" s="644"/>
    </row>
    <row r="4821" ht="13.5">
      <c r="D4821" s="644"/>
    </row>
    <row r="4822" ht="13.5">
      <c r="D4822" s="644"/>
    </row>
    <row r="4823" ht="13.5">
      <c r="D4823" s="644"/>
    </row>
    <row r="4824" ht="13.5">
      <c r="D4824" s="644"/>
    </row>
    <row r="4825" ht="13.5">
      <c r="D4825" s="644"/>
    </row>
    <row r="4826" ht="13.5">
      <c r="D4826" s="644"/>
    </row>
    <row r="4827" ht="13.5">
      <c r="D4827" s="644"/>
    </row>
    <row r="4828" ht="13.5">
      <c r="D4828" s="644"/>
    </row>
    <row r="4829" ht="13.5">
      <c r="D4829" s="644"/>
    </row>
    <row r="4830" ht="13.5">
      <c r="D4830" s="644"/>
    </row>
    <row r="4831" ht="13.5">
      <c r="D4831" s="644"/>
    </row>
    <row r="4832" ht="13.5">
      <c r="D4832" s="644"/>
    </row>
    <row r="4833" ht="13.5">
      <c r="D4833" s="644"/>
    </row>
    <row r="4834" ht="13.5">
      <c r="D4834" s="644"/>
    </row>
    <row r="4835" ht="13.5">
      <c r="D4835" s="644"/>
    </row>
    <row r="4836" ht="13.5">
      <c r="D4836" s="644"/>
    </row>
    <row r="4837" ht="13.5">
      <c r="D4837" s="644"/>
    </row>
    <row r="4838" ht="13.5">
      <c r="D4838" s="644"/>
    </row>
    <row r="4839" ht="13.5">
      <c r="D4839" s="644"/>
    </row>
    <row r="4840" ht="13.5">
      <c r="D4840" s="644"/>
    </row>
    <row r="4841" ht="13.5">
      <c r="D4841" s="644"/>
    </row>
    <row r="4842" ht="13.5">
      <c r="D4842" s="644"/>
    </row>
    <row r="4843" ht="13.5">
      <c r="D4843" s="644"/>
    </row>
    <row r="4844" ht="13.5">
      <c r="D4844" s="644"/>
    </row>
    <row r="4845" ht="13.5">
      <c r="D4845" s="644"/>
    </row>
    <row r="4846" ht="13.5">
      <c r="D4846" s="644"/>
    </row>
    <row r="4847" ht="13.5">
      <c r="D4847" s="644"/>
    </row>
    <row r="4848" ht="13.5">
      <c r="D4848" s="644"/>
    </row>
    <row r="4849" ht="13.5">
      <c r="D4849" s="644"/>
    </row>
    <row r="4850" ht="13.5">
      <c r="D4850" s="644"/>
    </row>
    <row r="4851" ht="13.5">
      <c r="D4851" s="644"/>
    </row>
    <row r="4852" ht="13.5">
      <c r="D4852" s="644"/>
    </row>
    <row r="4853" ht="13.5">
      <c r="D4853" s="644"/>
    </row>
    <row r="4854" ht="13.5">
      <c r="D4854" s="644"/>
    </row>
    <row r="4855" ht="13.5">
      <c r="D4855" s="644"/>
    </row>
    <row r="4856" ht="13.5">
      <c r="D4856" s="644"/>
    </row>
    <row r="4857" ht="13.5">
      <c r="D4857" s="644"/>
    </row>
    <row r="4858" ht="13.5">
      <c r="D4858" s="644"/>
    </row>
    <row r="4859" ht="13.5">
      <c r="D4859" s="644"/>
    </row>
    <row r="4860" ht="13.5">
      <c r="D4860" s="644"/>
    </row>
    <row r="4861" ht="13.5">
      <c r="D4861" s="644"/>
    </row>
    <row r="4862" ht="13.5">
      <c r="D4862" s="644"/>
    </row>
    <row r="4863" ht="13.5">
      <c r="D4863" s="644"/>
    </row>
    <row r="4864" ht="13.5">
      <c r="D4864" s="644"/>
    </row>
    <row r="4865" ht="13.5">
      <c r="D4865" s="644"/>
    </row>
    <row r="4866" ht="13.5">
      <c r="D4866" s="644"/>
    </row>
    <row r="4867" ht="13.5">
      <c r="D4867" s="644"/>
    </row>
    <row r="4868" ht="13.5">
      <c r="D4868" s="644"/>
    </row>
    <row r="4869" ht="13.5">
      <c r="D4869" s="644"/>
    </row>
    <row r="4870" ht="13.5">
      <c r="D4870" s="644"/>
    </row>
    <row r="4871" ht="13.5">
      <c r="D4871" s="644"/>
    </row>
    <row r="4872" ht="13.5">
      <c r="D4872" s="644"/>
    </row>
    <row r="4873" ht="13.5">
      <c r="D4873" s="644"/>
    </row>
    <row r="4874" ht="13.5">
      <c r="D4874" s="644"/>
    </row>
    <row r="4875" ht="13.5">
      <c r="D4875" s="644"/>
    </row>
    <row r="4876" ht="13.5">
      <c r="D4876" s="644"/>
    </row>
    <row r="4877" ht="13.5">
      <c r="D4877" s="644"/>
    </row>
    <row r="4878" ht="13.5">
      <c r="D4878" s="644"/>
    </row>
    <row r="4879" ht="13.5">
      <c r="D4879" s="644"/>
    </row>
    <row r="4880" ht="13.5">
      <c r="D4880" s="644"/>
    </row>
    <row r="4881" ht="13.5">
      <c r="D4881" s="644"/>
    </row>
    <row r="4882" ht="13.5">
      <c r="D4882" s="644"/>
    </row>
    <row r="4883" ht="13.5">
      <c r="D4883" s="644"/>
    </row>
    <row r="4884" ht="13.5">
      <c r="D4884" s="644"/>
    </row>
    <row r="4885" ht="13.5">
      <c r="D4885" s="644"/>
    </row>
    <row r="4886" ht="13.5">
      <c r="D4886" s="644"/>
    </row>
    <row r="4887" ht="13.5">
      <c r="D4887" s="644"/>
    </row>
    <row r="4888" ht="13.5">
      <c r="D4888" s="644"/>
    </row>
    <row r="4889" ht="13.5">
      <c r="D4889" s="644"/>
    </row>
    <row r="4890" ht="13.5">
      <c r="D4890" s="644"/>
    </row>
    <row r="4891" ht="13.5">
      <c r="D4891" s="644"/>
    </row>
    <row r="4892" ht="13.5">
      <c r="D4892" s="644"/>
    </row>
    <row r="4893" ht="13.5">
      <c r="D4893" s="644"/>
    </row>
    <row r="4894" ht="13.5">
      <c r="D4894" s="644"/>
    </row>
    <row r="4895" ht="13.5">
      <c r="D4895" s="644"/>
    </row>
    <row r="4896" ht="13.5">
      <c r="D4896" s="644"/>
    </row>
    <row r="4897" ht="13.5">
      <c r="D4897" s="644"/>
    </row>
    <row r="4898" ht="13.5">
      <c r="D4898" s="644"/>
    </row>
    <row r="4899" ht="13.5">
      <c r="D4899" s="644"/>
    </row>
    <row r="4900" ht="13.5">
      <c r="D4900" s="644"/>
    </row>
    <row r="4901" ht="13.5">
      <c r="D4901" s="644"/>
    </row>
    <row r="4902" ht="13.5">
      <c r="D4902" s="644"/>
    </row>
    <row r="4903" ht="13.5">
      <c r="D4903" s="644"/>
    </row>
    <row r="4904" ht="13.5">
      <c r="D4904" s="644"/>
    </row>
    <row r="4905" ht="13.5">
      <c r="D4905" s="644"/>
    </row>
    <row r="4906" ht="13.5">
      <c r="D4906" s="644"/>
    </row>
    <row r="4907" ht="13.5">
      <c r="D4907" s="644"/>
    </row>
    <row r="4908" ht="13.5">
      <c r="D4908" s="644"/>
    </row>
    <row r="4909" ht="13.5">
      <c r="D4909" s="644"/>
    </row>
    <row r="4910" ht="13.5">
      <c r="D4910" s="644"/>
    </row>
    <row r="4911" ht="13.5">
      <c r="D4911" s="644"/>
    </row>
    <row r="4912" ht="13.5">
      <c r="D4912" s="644"/>
    </row>
    <row r="4913" ht="13.5">
      <c r="D4913" s="644"/>
    </row>
    <row r="4914" ht="13.5">
      <c r="D4914" s="644"/>
    </row>
    <row r="4915" ht="13.5">
      <c r="D4915" s="644"/>
    </row>
    <row r="4916" ht="13.5">
      <c r="D4916" s="644"/>
    </row>
    <row r="4917" ht="13.5">
      <c r="D4917" s="644"/>
    </row>
    <row r="4918" ht="13.5">
      <c r="D4918" s="644"/>
    </row>
    <row r="4919" ht="13.5">
      <c r="D4919" s="644"/>
    </row>
    <row r="4920" ht="13.5">
      <c r="D4920" s="644"/>
    </row>
    <row r="4921" ht="13.5">
      <c r="D4921" s="644"/>
    </row>
    <row r="4922" ht="13.5">
      <c r="D4922" s="644"/>
    </row>
    <row r="4923" ht="13.5">
      <c r="D4923" s="644"/>
    </row>
    <row r="4924" ht="13.5">
      <c r="D4924" s="644"/>
    </row>
    <row r="4925" ht="13.5">
      <c r="D4925" s="644"/>
    </row>
    <row r="4926" ht="13.5">
      <c r="D4926" s="644"/>
    </row>
    <row r="4927" ht="13.5">
      <c r="D4927" s="644"/>
    </row>
    <row r="4928" ht="13.5">
      <c r="D4928" s="644"/>
    </row>
    <row r="4929" ht="13.5">
      <c r="D4929" s="644"/>
    </row>
    <row r="4930" ht="13.5">
      <c r="D4930" s="644"/>
    </row>
    <row r="4931" ht="13.5">
      <c r="D4931" s="644"/>
    </row>
    <row r="4932" ht="13.5">
      <c r="D4932" s="644"/>
    </row>
    <row r="4933" ht="13.5">
      <c r="D4933" s="644"/>
    </row>
    <row r="4934" ht="13.5">
      <c r="D4934" s="644"/>
    </row>
    <row r="4935" ht="13.5">
      <c r="D4935" s="644"/>
    </row>
    <row r="4936" ht="13.5">
      <c r="D4936" s="644"/>
    </row>
    <row r="4937" ht="13.5">
      <c r="D4937" s="644"/>
    </row>
    <row r="4938" ht="13.5">
      <c r="D4938" s="644"/>
    </row>
    <row r="4939" ht="13.5">
      <c r="D4939" s="644"/>
    </row>
    <row r="4940" ht="13.5">
      <c r="D4940" s="644"/>
    </row>
    <row r="4941" ht="13.5">
      <c r="D4941" s="644"/>
    </row>
    <row r="4942" ht="13.5">
      <c r="D4942" s="644"/>
    </row>
    <row r="4943" ht="13.5">
      <c r="D4943" s="644"/>
    </row>
    <row r="4944" ht="13.5">
      <c r="D4944" s="644"/>
    </row>
    <row r="4945" ht="13.5">
      <c r="D4945" s="644"/>
    </row>
    <row r="4946" ht="13.5">
      <c r="D4946" s="644"/>
    </row>
    <row r="4947" ht="13.5">
      <c r="D4947" s="644"/>
    </row>
    <row r="4948" ht="13.5">
      <c r="D4948" s="644"/>
    </row>
    <row r="4949" ht="13.5">
      <c r="D4949" s="644"/>
    </row>
    <row r="4950" ht="13.5">
      <c r="D4950" s="644"/>
    </row>
    <row r="4951" ht="13.5">
      <c r="D4951" s="644"/>
    </row>
    <row r="4952" ht="13.5">
      <c r="D4952" s="644"/>
    </row>
    <row r="4953" ht="13.5">
      <c r="D4953" s="644"/>
    </row>
    <row r="4954" ht="13.5">
      <c r="D4954" s="644"/>
    </row>
    <row r="4955" ht="13.5">
      <c r="D4955" s="644"/>
    </row>
    <row r="4956" ht="13.5">
      <c r="D4956" s="644"/>
    </row>
    <row r="4957" ht="13.5">
      <c r="D4957" s="644"/>
    </row>
    <row r="4958" ht="13.5">
      <c r="D4958" s="644"/>
    </row>
    <row r="4959" ht="13.5">
      <c r="D4959" s="644"/>
    </row>
    <row r="4960" ht="13.5">
      <c r="D4960" s="644"/>
    </row>
    <row r="4961" ht="13.5">
      <c r="D4961" s="644"/>
    </row>
    <row r="4962" ht="13.5">
      <c r="D4962" s="644"/>
    </row>
    <row r="4963" ht="13.5">
      <c r="D4963" s="644"/>
    </row>
    <row r="4964" ht="13.5">
      <c r="D4964" s="644"/>
    </row>
    <row r="4965" ht="13.5">
      <c r="D4965" s="644"/>
    </row>
    <row r="4966" ht="13.5">
      <c r="D4966" s="644"/>
    </row>
    <row r="4967" ht="13.5">
      <c r="D4967" s="644"/>
    </row>
    <row r="4968" ht="13.5">
      <c r="D4968" s="644"/>
    </row>
    <row r="4969" ht="13.5">
      <c r="D4969" s="644"/>
    </row>
    <row r="4970" ht="13.5">
      <c r="D4970" s="644"/>
    </row>
    <row r="4971" ht="13.5">
      <c r="D4971" s="644"/>
    </row>
    <row r="4972" ht="13.5">
      <c r="D4972" s="644"/>
    </row>
    <row r="4973" ht="13.5">
      <c r="D4973" s="644"/>
    </row>
    <row r="4974" ht="13.5">
      <c r="D4974" s="644"/>
    </row>
    <row r="4975" ht="13.5">
      <c r="D4975" s="644"/>
    </row>
    <row r="4976" ht="13.5">
      <c r="D4976" s="644"/>
    </row>
    <row r="4977" ht="13.5">
      <c r="D4977" s="644"/>
    </row>
    <row r="4978" ht="13.5">
      <c r="D4978" s="644"/>
    </row>
    <row r="4979" ht="13.5">
      <c r="D4979" s="644"/>
    </row>
    <row r="4980" ht="13.5">
      <c r="D4980" s="644"/>
    </row>
    <row r="4981" ht="13.5">
      <c r="D4981" s="644"/>
    </row>
    <row r="4982" ht="13.5">
      <c r="D4982" s="644"/>
    </row>
    <row r="4983" ht="13.5">
      <c r="D4983" s="644"/>
    </row>
    <row r="4984" ht="13.5">
      <c r="D4984" s="644"/>
    </row>
    <row r="4985" ht="13.5">
      <c r="D4985" s="644"/>
    </row>
    <row r="4986" ht="13.5">
      <c r="D4986" s="644"/>
    </row>
    <row r="4987" ht="13.5">
      <c r="D4987" s="644"/>
    </row>
    <row r="4988" ht="13.5">
      <c r="D4988" s="644"/>
    </row>
    <row r="4989" ht="13.5">
      <c r="D4989" s="644"/>
    </row>
    <row r="4990" ht="13.5">
      <c r="D4990" s="644"/>
    </row>
    <row r="4991" ht="13.5">
      <c r="D4991" s="644"/>
    </row>
    <row r="4992" ht="13.5">
      <c r="D4992" s="644"/>
    </row>
    <row r="4993" ht="13.5">
      <c r="D4993" s="644"/>
    </row>
    <row r="4994" ht="13.5">
      <c r="D4994" s="644"/>
    </row>
    <row r="4995" ht="13.5">
      <c r="D4995" s="644"/>
    </row>
    <row r="4996" ht="13.5">
      <c r="D4996" s="644"/>
    </row>
    <row r="4997" ht="13.5">
      <c r="D4997" s="644"/>
    </row>
    <row r="4998" ht="13.5">
      <c r="D4998" s="644"/>
    </row>
    <row r="4999" ht="13.5">
      <c r="D4999" s="644"/>
    </row>
    <row r="5000" ht="13.5">
      <c r="D5000" s="644"/>
    </row>
  </sheetData>
  <mergeCells count="21">
    <mergeCell ref="C76:G76"/>
    <mergeCell ref="A86:C86"/>
    <mergeCell ref="A87:G91"/>
    <mergeCell ref="C56:G56"/>
    <mergeCell ref="C59:G59"/>
    <mergeCell ref="C62:G62"/>
    <mergeCell ref="C65:G65"/>
    <mergeCell ref="C74:G74"/>
    <mergeCell ref="C75:G75"/>
    <mergeCell ref="C31:G31"/>
    <mergeCell ref="C39:G39"/>
    <mergeCell ref="C44:G44"/>
    <mergeCell ref="C47:G47"/>
    <mergeCell ref="C50:G50"/>
    <mergeCell ref="C53:G53"/>
    <mergeCell ref="A1:G1"/>
    <mergeCell ref="C2:G2"/>
    <mergeCell ref="C3:G3"/>
    <mergeCell ref="C4:G4"/>
    <mergeCell ref="C22:G22"/>
    <mergeCell ref="C25:G25"/>
  </mergeCells>
  <printOptions/>
  <pageMargins left="0.590551181102362" right="0.196850393700787" top="0.787401575" bottom="0.787401575" header="0.3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Zahradnikova-PC\Zahradnikova</dc:creator>
  <cp:keywords/>
  <dc:description/>
  <cp:lastModifiedBy>Zahradnikova</cp:lastModifiedBy>
  <dcterms:created xsi:type="dcterms:W3CDTF">2017-10-23T11:07:53Z</dcterms:created>
  <dcterms:modified xsi:type="dcterms:W3CDTF">2017-10-23T11:23:18Z</dcterms:modified>
  <cp:category/>
  <cp:version/>
  <cp:contentType/>
  <cp:contentStatus/>
</cp:coreProperties>
</file>